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1_GPV\51.16_JHPL\Statistik\Datenkonzept\2 Sozialstrukturdaten\"/>
    </mc:Choice>
  </mc:AlternateContent>
  <bookViews>
    <workbookView xWindow="120" yWindow="60" windowWidth="19440" windowHeight="12810" tabRatio="924"/>
  </bookViews>
  <sheets>
    <sheet name="Nettoäquivalenzeinkommen" sheetId="9" r:id="rId1"/>
    <sheet name="HH-Nettoeinkommen" sheetId="20" r:id="rId2"/>
    <sheet name="SGB II und SGB III" sheetId="21" r:id="rId3"/>
    <sheet name="Langzeitarbeitslose" sheetId="10" r:id="rId4"/>
    <sheet name="Jugendarbeitslosigkeit" sheetId="11" r:id="rId5"/>
    <sheet name="Beschäftigungsquote" sheetId="19" r:id="rId6"/>
    <sheet name="SGB XII" sheetId="22" r:id="rId7"/>
  </sheets>
  <calcPr calcId="162913"/>
</workbook>
</file>

<file path=xl/calcChain.xml><?xml version="1.0" encoding="utf-8"?>
<calcChain xmlns="http://schemas.openxmlformats.org/spreadsheetml/2006/main">
  <c r="B66" i="22" l="1"/>
  <c r="C66" i="22"/>
  <c r="D66" i="22"/>
  <c r="B67" i="22"/>
  <c r="B84" i="22" s="1"/>
  <c r="C67" i="22"/>
  <c r="D67" i="22"/>
  <c r="B68" i="22"/>
  <c r="C68" i="22"/>
  <c r="D68" i="22"/>
  <c r="B69" i="22"/>
  <c r="C69" i="22"/>
  <c r="D69" i="22"/>
  <c r="D84" i="22" s="1"/>
  <c r="B70" i="22"/>
  <c r="C70" i="22"/>
  <c r="D70" i="22"/>
  <c r="B71" i="22"/>
  <c r="C71" i="22"/>
  <c r="D71" i="22"/>
  <c r="B72" i="22"/>
  <c r="C72" i="22"/>
  <c r="D72" i="22"/>
  <c r="B73" i="22"/>
  <c r="C73" i="22"/>
  <c r="D73" i="22"/>
  <c r="B74" i="22"/>
  <c r="C74" i="22"/>
  <c r="D74" i="22"/>
  <c r="B75" i="22"/>
  <c r="C75" i="22"/>
  <c r="D75" i="22"/>
  <c r="B76" i="22"/>
  <c r="C76" i="22"/>
  <c r="D76" i="22"/>
  <c r="B77" i="22"/>
  <c r="C77" i="22"/>
  <c r="D77" i="22"/>
  <c r="B78" i="22"/>
  <c r="C78" i="22"/>
  <c r="D78" i="22"/>
  <c r="B79" i="22"/>
  <c r="C79" i="22"/>
  <c r="D79" i="22"/>
  <c r="B80" i="22"/>
  <c r="C80" i="22"/>
  <c r="D80" i="22"/>
  <c r="B81" i="22"/>
  <c r="C81" i="22"/>
  <c r="D81" i="22"/>
  <c r="B82" i="22"/>
  <c r="C82" i="22"/>
  <c r="D82" i="22"/>
  <c r="B83" i="22"/>
  <c r="C83" i="22"/>
  <c r="D83" i="22"/>
  <c r="C84" i="22"/>
  <c r="B93" i="22"/>
  <c r="C93" i="22"/>
  <c r="D93" i="22"/>
  <c r="K93" i="22" s="1"/>
  <c r="E93" i="22"/>
  <c r="J93" i="22"/>
  <c r="J94" i="22"/>
  <c r="K94" i="22" s="1"/>
  <c r="B95" i="22"/>
  <c r="C95" i="22"/>
  <c r="D95" i="22"/>
  <c r="K95" i="22" s="1"/>
  <c r="E95" i="22"/>
  <c r="J95" i="22"/>
  <c r="G24" i="10" l="1"/>
  <c r="F24" i="10"/>
  <c r="E24" i="10"/>
  <c r="D24" i="10"/>
  <c r="C24" i="10"/>
  <c r="B24" i="10"/>
</calcChain>
</file>

<file path=xl/sharedStrings.xml><?xml version="1.0" encoding="utf-8"?>
<sst xmlns="http://schemas.openxmlformats.org/spreadsheetml/2006/main" count="365" uniqueCount="123">
  <si>
    <t>Gesamt</t>
  </si>
  <si>
    <t>Stadtraum</t>
  </si>
  <si>
    <t>01 OA Altstadt ohne Johannstadt</t>
  </si>
  <si>
    <t>02 Johannstadt</t>
  </si>
  <si>
    <t>03 OA Neustadt ohne Leipziger Vorstadt</t>
  </si>
  <si>
    <t>04 Leipziger Vorstadt, Pieschen</t>
  </si>
  <si>
    <t>05 Mickten, Kaditz, Trachau</t>
  </si>
  <si>
    <t>06 OA Klotzsche und nördliche OS</t>
  </si>
  <si>
    <t>07 OA Loschwitz und OS Schönfeld-Weißig</t>
  </si>
  <si>
    <t>08 Blasewitz, Striesen</t>
  </si>
  <si>
    <t>09 Tolkewitz, Seidnitz, Gruna</t>
  </si>
  <si>
    <t>10 OA Leuben</t>
  </si>
  <si>
    <t>11 Prohlis, Reick (mit Sternhäuser, Am Koitschgraben)</t>
  </si>
  <si>
    <t>12 Niedersedlitz, Leubnitz, Strehlen (ohne Sternhäuser, Am Koitschgraben)</t>
  </si>
  <si>
    <t>13 Südvorstadt, Zschertnitz</t>
  </si>
  <si>
    <t>14 Mockritz, Coschütz, Plauen</t>
  </si>
  <si>
    <t>15 Cotta, Löbtau, Naußlitz, Dölzschen</t>
  </si>
  <si>
    <t>16 Gorbitz</t>
  </si>
  <si>
    <t>17 Briesnitz und westliche OS</t>
  </si>
  <si>
    <t>Einkommen-Haushalt (Äquivalenz-)</t>
  </si>
  <si>
    <t>00 unbekannt</t>
  </si>
  <si>
    <t>15 bis 19 Jahre</t>
  </si>
  <si>
    <t>20 bis 24 Jahre</t>
  </si>
  <si>
    <t>Arbeitslose Jugendliche nach Stadträumen in den Altersklassen 15 bis 19 Jahre und 20 bis 24 Jahre</t>
  </si>
  <si>
    <t>Quelle: Bundesagentur für Arbeit</t>
  </si>
  <si>
    <t>25 bis 54 Jahre</t>
  </si>
  <si>
    <t>15 bis 19 Jahre
gesamt</t>
  </si>
  <si>
    <t>20 bis 24 Jahre
gesamt</t>
  </si>
  <si>
    <t>25 bis 54 Jahre
gesamt</t>
  </si>
  <si>
    <t>15 bis 24 Jahre</t>
  </si>
  <si>
    <t>Insgesamt</t>
  </si>
  <si>
    <t>Mittelwert</t>
  </si>
  <si>
    <t>Median</t>
  </si>
  <si>
    <t>1PHH</t>
  </si>
  <si>
    <t>2PHH</t>
  </si>
  <si>
    <t>3+PHH</t>
  </si>
  <si>
    <t>Zellen mit weniger als 30 gültigen Fällen werden nicht ausgewiesen</t>
  </si>
  <si>
    <t>SGB II-Empfänger/-innen</t>
  </si>
  <si>
    <t>55 Jahre und älter</t>
  </si>
  <si>
    <t>18 bis 24 Jahre</t>
  </si>
  <si>
    <r>
      <t xml:space="preserve">Anmerkung: </t>
    </r>
    <r>
      <rPr>
        <vertAlign val="superscript"/>
        <sz val="10"/>
        <color rgb="FF000000"/>
        <rFont val="Calibri"/>
        <family val="2"/>
        <scheme val="minor"/>
      </rPr>
      <t>1)</t>
    </r>
    <r>
      <rPr>
        <sz val="10"/>
        <color rgb="FF000000"/>
        <rFont val="Calibri"/>
        <family val="2"/>
        <scheme val="minor"/>
      </rPr>
      <t xml:space="preserve"> an der 18- 64-jährigen Bevölkerung</t>
    </r>
  </si>
  <si>
    <r>
      <t>Beschäftigtenanteil
 in Prozent</t>
    </r>
    <r>
      <rPr>
        <b/>
        <vertAlign val="superscript"/>
        <sz val="10"/>
        <color theme="1"/>
        <rFont val="Calibri"/>
        <family val="2"/>
        <scheme val="minor"/>
      </rPr>
      <t>1)</t>
    </r>
  </si>
  <si>
    <t>SV-pflichtige Beschäftigte insgesamt</t>
  </si>
  <si>
    <t>Langzeitarbeitslose auf Stadtraumebene</t>
  </si>
  <si>
    <t>Stand: 31.12. des jeweiligen Jahres</t>
  </si>
  <si>
    <t xml:space="preserve"> . </t>
  </si>
  <si>
    <t>Dresden gesamt</t>
  </si>
  <si>
    <t>Personen insgesamt</t>
  </si>
  <si>
    <t>Regelleistungsberechtigte insgesamt</t>
  </si>
  <si>
    <t>nicht erwerbs-fähige Leistungs-berechtigte</t>
  </si>
  <si>
    <t>55 bis 64 Jahre
gesamt</t>
  </si>
  <si>
    <t>erwerbsfähige Leistungs-berechtigte</t>
  </si>
  <si>
    <t>Gesamt
Anzahl Arbeitslose</t>
  </si>
  <si>
    <t>Gesamt
Anteil Arbeitlose an Bevölkerung</t>
  </si>
  <si>
    <t>Anteil an Bevölkerung 25 bis 54 Jahre in %</t>
  </si>
  <si>
    <t>Anteil an Bevölkerung 15 bis 24 Jahre in %</t>
  </si>
  <si>
    <t>Anteil an Bevölkerung 55 Jahre und älter in %</t>
  </si>
  <si>
    <t>Beschäftigungsquote (Sozialversicherungspflichtige Beschäftigte und Beschäftigtenanteil am Wohnort nach Stadtraum)</t>
  </si>
  <si>
    <t>Quelle: Kommunale Bürgerumfrage 2018</t>
  </si>
  <si>
    <t>Ohne Personen in Wohnheimen oder Gemeinschaftunterkünften</t>
  </si>
  <si>
    <t>Nettoäquivalenzeinkommen nach Stadträumen</t>
  </si>
  <si>
    <t>Haushaltsnettoeinkommen 2018 nach Stadträumen und Haushaltsgrößen</t>
  </si>
  <si>
    <t>Stand: Februar 2018</t>
  </si>
  <si>
    <t>Stand: 31.12.2018</t>
  </si>
  <si>
    <t>Quelle: Sozialamt</t>
  </si>
  <si>
    <t>7. Kapitel - Hilfe zur Pflege</t>
  </si>
  <si>
    <t>4. Kapitel - Grundsicherung im Alter und bei Erwerbsminderung</t>
  </si>
  <si>
    <t>3. Kapitel - Hilfe zum Lebensunterhalt (HLU)</t>
  </si>
  <si>
    <t>65 Jahre u. älter</t>
  </si>
  <si>
    <t>60 bis 64 Jahre</t>
  </si>
  <si>
    <t>45 bis 59 Jahre</t>
  </si>
  <si>
    <t>25 bis 44 Jahre</t>
  </si>
  <si>
    <t>15 bis 17 Jahre</t>
  </si>
  <si>
    <t>6 bis 14 Jahre</t>
  </si>
  <si>
    <t>3 bis 5 Jahre</t>
  </si>
  <si>
    <t>0 bis 2 Jahre</t>
  </si>
  <si>
    <t>SGB XII - HLU-Grundsicherung-Pflege</t>
  </si>
  <si>
    <t>Stand:  31.12.2018</t>
  </si>
  <si>
    <t>4. Kapitel - Grund-sicherung im Alter und bei Erwerbs-minderung</t>
  </si>
  <si>
    <t>3. Kapitel - Hilfe zum Lebens-unterhalt (HLU)</t>
  </si>
  <si>
    <t>Empfänger/-innen von Leistungen nach SGB XII - nur Träger Dresden, Stadt</t>
  </si>
  <si>
    <t>Stand:  31.12. des jeweiligen Jahres</t>
  </si>
  <si>
    <t>Quelle: Statistisches Landesamt</t>
  </si>
  <si>
    <t>insgesamt</t>
  </si>
  <si>
    <t>85 Jahre und älter</t>
  </si>
  <si>
    <t>75 bis 84 Jahre</t>
  </si>
  <si>
    <t>65 bis 74 Jahre</t>
  </si>
  <si>
    <t>55 bis 64 Jahre</t>
  </si>
  <si>
    <t>45 bis 54 Jahre</t>
  </si>
  <si>
    <t>35 bis 44 Jahre</t>
  </si>
  <si>
    <t>25 bis 34 Jahre</t>
  </si>
  <si>
    <t>Jahr</t>
  </si>
  <si>
    <t>Empfänger/-innen von Grundsicherung im Alter und bei Erwerbsminderung (Kapitel 4) nach Altersgruppen - alle Träger</t>
  </si>
  <si>
    <t>darunter außerhalb von Einrichtungen</t>
  </si>
  <si>
    <t>Prozent</t>
  </si>
  <si>
    <t>absolut</t>
  </si>
  <si>
    <t>60 Jahre und älter</t>
  </si>
  <si>
    <t>50 bis 59 Jahre</t>
  </si>
  <si>
    <t>27 bis 49 Jahre</t>
  </si>
  <si>
    <t>18 bis 26 Jahre</t>
  </si>
  <si>
    <t>7 bis 17 Jahre</t>
  </si>
  <si>
    <t>0 bis 6 Jahre</t>
  </si>
  <si>
    <t>darunter Ausländer</t>
  </si>
  <si>
    <t>darunter weiblich</t>
  </si>
  <si>
    <t>Durch-
schnittsalter</t>
  </si>
  <si>
    <t>im Alter von … bis … Jahren</t>
  </si>
  <si>
    <r>
      <t>Empfänger/-innen von laufenden Hilfen zum Lebensunterhalt</t>
    </r>
    <r>
      <rPr>
        <b/>
        <vertAlign val="super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(Kapitel 3) - alle Träger</t>
    </r>
  </si>
  <si>
    <t>Seit 01.01.2018 erfolgt keine Erfassung von Langzeitarbeitslosen mehr</t>
  </si>
  <si>
    <t>01 26er-Ring, Friedrichstadt</t>
  </si>
  <si>
    <t>03 Äußere und Innere Neustadt</t>
  </si>
  <si>
    <t>06 Stadtbezirksamt Klotzsche und nördliche OS</t>
  </si>
  <si>
    <t>07 Stadtbezirksamt Loschwitz und OS Schönfeld-Weißig</t>
  </si>
  <si>
    <t>10 Stadtbezirksamt Leuben</t>
  </si>
  <si>
    <t>Empfänger/-innen von Leistungen nach SGB XII 2018 - nur Träger Dresden, Stadt</t>
  </si>
  <si>
    <t xml:space="preserve">x </t>
  </si>
  <si>
    <t>Quellen: Statistik der Bundesagentur für Arbeit, Kommunale Statistikstelle</t>
  </si>
  <si>
    <t>Stand: 30.06.2019</t>
  </si>
  <si>
    <t>Stand: 31.12.2019</t>
  </si>
  <si>
    <t>Arbeitslose SGB II und SGB III und Einwohner nach Stadtraum und Altersklassen</t>
  </si>
  <si>
    <t>Arbeitslose SGB II und SGB III</t>
  </si>
  <si>
    <t>Bevölkerung am Hauptwohnort</t>
  </si>
  <si>
    <t>15 bis 24 Jahre gesamt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</si>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</sst>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##0"/>
    <numFmt numFmtId="165" formatCode="#,##0.0"/>
    <numFmt numFmtId="166" formatCode="#\ ##0\ "/>
    <numFmt numFmtId="167" formatCode="\ 0"/>
    <numFmt numFmtId="168" formatCode="0.0\ "/>
    <numFmt numFmtId="169" formatCode="0\ "/>
    <numFmt numFmtId="170" formatCode="#\ ###\ "/>
    <numFmt numFmtId="171" formatCode="#,##0.0\ "/>
    <numFmt numFmtId="172" formatCode="#\ ###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404066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E0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DDDDDD"/>
      </bottom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DDDDDD"/>
      </top>
      <bottom style="medium">
        <color rgb="FFDDDDDD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DDDDDD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medium">
        <color indexed="64"/>
      </right>
      <top style="thin">
        <color rgb="FFDDDDDD"/>
      </top>
      <bottom/>
      <diagonal/>
    </border>
    <border>
      <left style="thin">
        <color auto="1"/>
      </left>
      <right style="thin">
        <color auto="1"/>
      </right>
      <top style="thin">
        <color rgb="FFDDDDDD"/>
      </top>
      <bottom/>
      <diagonal/>
    </border>
    <border>
      <left style="medium">
        <color indexed="64"/>
      </left>
      <right style="thin">
        <color auto="1"/>
      </right>
      <top style="thin">
        <color rgb="FFDDDDDD"/>
      </top>
      <bottom/>
      <diagonal/>
    </border>
    <border>
      <left style="thin">
        <color auto="1"/>
      </left>
      <right style="medium">
        <color indexed="64"/>
      </right>
      <top style="thin">
        <color rgb="FFDDDDDD"/>
      </top>
      <bottom style="thin">
        <color rgb="FFDDDDDD"/>
      </bottom>
      <diagonal/>
    </border>
    <border>
      <left style="thin">
        <color auto="1"/>
      </left>
      <right style="thin">
        <color auto="1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thin">
        <color auto="1"/>
      </right>
      <top style="thin">
        <color rgb="FFDDDDDD"/>
      </top>
      <bottom style="thin">
        <color rgb="FFDDDDDD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rgb="FFDDDDDD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rgb="FFDDDDDD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rgb="FFDDDDDD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DDDDDD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thin">
        <color indexed="64"/>
      </right>
      <top style="medium">
        <color rgb="FFDDDDDD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rgb="FF000000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rgb="FF000000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1" fillId="0" borderId="0"/>
    <xf numFmtId="0" fontId="2" fillId="0" borderId="0"/>
    <xf numFmtId="9" fontId="2" fillId="0" borderId="0" applyFont="0" applyFill="0" applyBorder="0" applyAlignment="0" applyProtection="0"/>
  </cellStyleXfs>
  <cellXfs count="269">
    <xf numFmtId="0" fontId="0" fillId="0" borderId="0" xfId="0"/>
    <xf numFmtId="0" fontId="23" fillId="0" borderId="0" xfId="0" applyFont="1"/>
    <xf numFmtId="0" fontId="23" fillId="0" borderId="0" xfId="0" applyFont="1" applyBorder="1"/>
    <xf numFmtId="0" fontId="24" fillId="36" borderId="24" xfId="0" applyFont="1" applyFill="1" applyBorder="1" applyAlignment="1">
      <alignment horizontal="left" vertical="center" wrapText="1"/>
    </xf>
    <xf numFmtId="0" fontId="24" fillId="36" borderId="25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top" wrapText="1"/>
    </xf>
    <xf numFmtId="0" fontId="25" fillId="35" borderId="10" xfId="0" applyFont="1" applyFill="1" applyBorder="1" applyAlignment="1">
      <alignment horizontal="center" vertical="center" wrapText="1"/>
    </xf>
    <xf numFmtId="0" fontId="22" fillId="0" borderId="0" xfId="0" applyFont="1"/>
    <xf numFmtId="164" fontId="29" fillId="0" borderId="28" xfId="44" applyNumberFormat="1" applyFont="1" applyBorder="1" applyAlignment="1">
      <alignment horizontal="right" vertical="center"/>
    </xf>
    <xf numFmtId="164" fontId="29" fillId="0" borderId="30" xfId="44" applyNumberFormat="1" applyFont="1" applyBorder="1" applyAlignment="1">
      <alignment horizontal="right" vertical="center"/>
    </xf>
    <xf numFmtId="164" fontId="29" fillId="0" borderId="32" xfId="44" applyNumberFormat="1" applyFont="1" applyBorder="1" applyAlignment="1">
      <alignment horizontal="right" vertical="center"/>
    </xf>
    <xf numFmtId="0" fontId="23" fillId="0" borderId="0" xfId="0" applyFont="1" applyFill="1" applyBorder="1"/>
    <xf numFmtId="0" fontId="24" fillId="0" borderId="0" xfId="0" applyFont="1" applyFill="1" applyBorder="1" applyAlignment="1">
      <alignment horizontal="left" vertical="center" wrapText="1"/>
    </xf>
    <xf numFmtId="0" fontId="26" fillId="0" borderId="0" xfId="44" applyFont="1" applyBorder="1" applyAlignment="1">
      <alignment horizontal="center" vertical="center" wrapText="1"/>
    </xf>
    <xf numFmtId="164" fontId="29" fillId="0" borderId="36" xfId="44" applyNumberFormat="1" applyFont="1" applyBorder="1" applyAlignment="1">
      <alignment horizontal="right" vertical="center"/>
    </xf>
    <xf numFmtId="164" fontId="29" fillId="0" borderId="37" xfId="44" applyNumberFormat="1" applyFont="1" applyBorder="1" applyAlignment="1">
      <alignment horizontal="right" vertical="center"/>
    </xf>
    <xf numFmtId="164" fontId="29" fillId="0" borderId="38" xfId="44" applyNumberFormat="1" applyFont="1" applyBorder="1" applyAlignment="1">
      <alignment horizontal="right" vertical="center"/>
    </xf>
    <xf numFmtId="164" fontId="29" fillId="0" borderId="40" xfId="44" applyNumberFormat="1" applyFont="1" applyBorder="1" applyAlignment="1">
      <alignment horizontal="right" vertical="center"/>
    </xf>
    <xf numFmtId="164" fontId="29" fillId="0" borderId="41" xfId="44" applyNumberFormat="1" applyFont="1" applyBorder="1" applyAlignment="1">
      <alignment horizontal="right" vertical="center"/>
    </xf>
    <xf numFmtId="0" fontId="27" fillId="35" borderId="34" xfId="44" applyFont="1" applyFill="1" applyBorder="1" applyAlignment="1">
      <alignment horizontal="center" vertical="center" wrapText="1"/>
    </xf>
    <xf numFmtId="0" fontId="27" fillId="35" borderId="35" xfId="44" applyFont="1" applyFill="1" applyBorder="1" applyAlignment="1">
      <alignment horizontal="center" vertical="center" wrapText="1"/>
    </xf>
    <xf numFmtId="0" fontId="29" fillId="37" borderId="27" xfId="44" applyFont="1" applyFill="1" applyBorder="1" applyAlignment="1">
      <alignment horizontal="left" vertical="center" wrapText="1"/>
    </xf>
    <xf numFmtId="0" fontId="29" fillId="37" borderId="29" xfId="44" applyFont="1" applyFill="1" applyBorder="1" applyAlignment="1">
      <alignment horizontal="left" vertical="center" wrapText="1"/>
    </xf>
    <xf numFmtId="0" fontId="29" fillId="37" borderId="31" xfId="44" applyFont="1" applyFill="1" applyBorder="1" applyAlignment="1">
      <alignment horizontal="left" vertical="center" wrapText="1"/>
    </xf>
    <xf numFmtId="0" fontId="29" fillId="37" borderId="39" xfId="44" applyFont="1" applyFill="1" applyBorder="1" applyAlignment="1">
      <alignment horizontal="left" vertical="center" wrapText="1"/>
    </xf>
    <xf numFmtId="0" fontId="30" fillId="0" borderId="0" xfId="0" applyFont="1"/>
    <xf numFmtId="0" fontId="25" fillId="36" borderId="26" xfId="0" applyFont="1" applyFill="1" applyBorder="1" applyAlignment="1">
      <alignment horizontal="left" vertical="center" wrapText="1"/>
    </xf>
    <xf numFmtId="0" fontId="23" fillId="0" borderId="0" xfId="0" applyFont="1" applyFill="1"/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top" wrapText="1"/>
    </xf>
    <xf numFmtId="0" fontId="25" fillId="35" borderId="11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0" fillId="34" borderId="13" xfId="0" applyFont="1" applyFill="1" applyBorder="1" applyAlignment="1">
      <alignment horizontal="right" vertical="center" wrapText="1"/>
    </xf>
    <xf numFmtId="3" fontId="28" fillId="34" borderId="16" xfId="0" applyNumberFormat="1" applyFont="1" applyFill="1" applyBorder="1" applyAlignment="1">
      <alignment horizontal="right" vertical="center" wrapText="1"/>
    </xf>
    <xf numFmtId="0" fontId="24" fillId="37" borderId="17" xfId="0" applyFont="1" applyFill="1" applyBorder="1" applyAlignment="1">
      <alignment horizontal="left" vertical="center" wrapText="1"/>
    </xf>
    <xf numFmtId="10" fontId="23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vertical="top" wrapText="1"/>
    </xf>
    <xf numFmtId="3" fontId="24" fillId="0" borderId="13" xfId="0" applyNumberFormat="1" applyFont="1" applyFill="1" applyBorder="1" applyAlignment="1">
      <alignment horizontal="center" vertical="center" wrapText="1"/>
    </xf>
    <xf numFmtId="3" fontId="24" fillId="0" borderId="23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8" fillId="37" borderId="65" xfId="0" applyFont="1" applyFill="1" applyBorder="1" applyAlignment="1">
      <alignment horizontal="left" vertical="center" wrapText="1"/>
    </xf>
    <xf numFmtId="0" fontId="28" fillId="37" borderId="50" xfId="0" applyFont="1" applyFill="1" applyBorder="1" applyAlignment="1">
      <alignment horizontal="left" vertical="center" wrapText="1"/>
    </xf>
    <xf numFmtId="0" fontId="28" fillId="35" borderId="72" xfId="0" applyFont="1" applyFill="1" applyBorder="1" applyAlignment="1">
      <alignment horizontal="center" vertical="center" wrapText="1"/>
    </xf>
    <xf numFmtId="0" fontId="28" fillId="35" borderId="73" xfId="0" applyFont="1" applyFill="1" applyBorder="1" applyAlignment="1">
      <alignment horizontal="center" vertical="center" wrapText="1"/>
    </xf>
    <xf numFmtId="0" fontId="28" fillId="35" borderId="74" xfId="0" applyFont="1" applyFill="1" applyBorder="1" applyAlignment="1">
      <alignment horizontal="center" vertical="center" wrapText="1"/>
    </xf>
    <xf numFmtId="0" fontId="28" fillId="35" borderId="7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8" fillId="37" borderId="21" xfId="0" applyFont="1" applyFill="1" applyBorder="1" applyAlignment="1">
      <alignment horizontal="left" vertical="center" wrapText="1"/>
    </xf>
    <xf numFmtId="0" fontId="20" fillId="37" borderId="47" xfId="0" applyFont="1" applyFill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8" fillId="35" borderId="10" xfId="0" applyFont="1" applyFill="1" applyBorder="1" applyAlignment="1">
      <alignment horizontal="right" vertical="center" wrapText="1"/>
    </xf>
    <xf numFmtId="167" fontId="28" fillId="37" borderId="20" xfId="0" applyNumberFormat="1" applyFont="1" applyFill="1" applyBorder="1" applyAlignment="1">
      <alignment horizontal="left" vertical="center"/>
    </xf>
    <xf numFmtId="167" fontId="28" fillId="37" borderId="19" xfId="0" applyNumberFormat="1" applyFont="1" applyFill="1" applyBorder="1" applyAlignment="1">
      <alignment horizontal="left" vertical="center"/>
    </xf>
    <xf numFmtId="166" fontId="20" fillId="0" borderId="19" xfId="0" applyNumberFormat="1" applyFont="1" applyFill="1" applyBorder="1" applyAlignment="1">
      <alignment vertical="center"/>
    </xf>
    <xf numFmtId="166" fontId="20" fillId="0" borderId="52" xfId="0" applyNumberFormat="1" applyFont="1" applyFill="1" applyBorder="1" applyAlignment="1">
      <alignment vertical="center"/>
    </xf>
    <xf numFmtId="166" fontId="20" fillId="0" borderId="51" xfId="0" applyNumberFormat="1" applyFont="1" applyFill="1" applyBorder="1" applyAlignment="1">
      <alignment vertical="center"/>
    </xf>
    <xf numFmtId="166" fontId="20" fillId="0" borderId="44" xfId="0" applyNumberFormat="1" applyFont="1" applyFill="1" applyBorder="1" applyAlignment="1">
      <alignment vertical="center"/>
    </xf>
    <xf numFmtId="166" fontId="20" fillId="0" borderId="86" xfId="0" applyNumberFormat="1" applyFont="1" applyFill="1" applyBorder="1" applyAlignment="1">
      <alignment vertical="center"/>
    </xf>
    <xf numFmtId="166" fontId="20" fillId="0" borderId="69" xfId="0" applyNumberFormat="1" applyFont="1" applyFill="1" applyBorder="1" applyAlignment="1">
      <alignment vertical="center"/>
    </xf>
    <xf numFmtId="166" fontId="20" fillId="0" borderId="70" xfId="0" applyNumberFormat="1" applyFont="1" applyFill="1" applyBorder="1" applyAlignment="1">
      <alignment vertical="center"/>
    </xf>
    <xf numFmtId="166" fontId="20" fillId="0" borderId="71" xfId="0" applyNumberFormat="1" applyFont="1" applyFill="1" applyBorder="1" applyAlignment="1">
      <alignment vertical="center"/>
    </xf>
    <xf numFmtId="167" fontId="28" fillId="37" borderId="86" xfId="0" applyNumberFormat="1" applyFont="1" applyFill="1" applyBorder="1" applyAlignment="1">
      <alignment horizontal="left" vertical="center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0" fontId="28" fillId="35" borderId="22" xfId="0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67" fontId="28" fillId="37" borderId="87" xfId="0" applyNumberFormat="1" applyFont="1" applyFill="1" applyBorder="1" applyAlignment="1">
      <alignment horizontal="left" vertical="center"/>
    </xf>
    <xf numFmtId="168" fontId="20" fillId="0" borderId="87" xfId="0" applyNumberFormat="1" applyFont="1" applyFill="1" applyBorder="1" applyAlignment="1">
      <alignment vertical="center"/>
    </xf>
    <xf numFmtId="166" fontId="20" fillId="0" borderId="87" xfId="0" applyNumberFormat="1" applyFont="1" applyFill="1" applyBorder="1" applyAlignment="1">
      <alignment vertical="center"/>
    </xf>
    <xf numFmtId="0" fontId="20" fillId="0" borderId="87" xfId="0" applyFont="1" applyFill="1" applyBorder="1" applyAlignment="1">
      <alignment vertical="center"/>
    </xf>
    <xf numFmtId="169" fontId="20" fillId="0" borderId="87" xfId="0" applyNumberFormat="1" applyFont="1" applyFill="1" applyBorder="1" applyAlignment="1">
      <alignment vertical="center"/>
    </xf>
    <xf numFmtId="0" fontId="28" fillId="37" borderId="19" xfId="0" applyFont="1" applyFill="1" applyBorder="1" applyAlignment="1">
      <alignment horizontal="center" vertical="center"/>
    </xf>
    <xf numFmtId="169" fontId="20" fillId="0" borderId="87" xfId="0" applyNumberFormat="1" applyFont="1" applyFill="1" applyBorder="1" applyAlignment="1">
      <alignment horizontal="right" vertical="center"/>
    </xf>
    <xf numFmtId="0" fontId="28" fillId="35" borderId="17" xfId="0" applyFont="1" applyFill="1" applyBorder="1" applyAlignment="1">
      <alignment horizontal="center" vertical="center"/>
    </xf>
    <xf numFmtId="49" fontId="28" fillId="35" borderId="17" xfId="0" applyNumberFormat="1" applyFont="1" applyFill="1" applyBorder="1" applyAlignment="1">
      <alignment horizontal="center" vertical="center"/>
    </xf>
    <xf numFmtId="0" fontId="28" fillId="35" borderId="17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43" fillId="0" borderId="0" xfId="0" applyFont="1" applyAlignment="1">
      <alignment vertical="top" wrapText="1"/>
    </xf>
    <xf numFmtId="0" fontId="20" fillId="36" borderId="24" xfId="0" applyFont="1" applyFill="1" applyBorder="1" applyAlignment="1">
      <alignment horizontal="left" vertical="center" wrapText="1"/>
    </xf>
    <xf numFmtId="0" fontId="20" fillId="36" borderId="25" xfId="0" applyFont="1" applyFill="1" applyBorder="1" applyAlignment="1">
      <alignment horizontal="left" vertical="center" wrapText="1"/>
    </xf>
    <xf numFmtId="166" fontId="20" fillId="0" borderId="64" xfId="0" applyNumberFormat="1" applyFont="1" applyFill="1" applyBorder="1" applyAlignment="1">
      <alignment vertical="center"/>
    </xf>
    <xf numFmtId="166" fontId="20" fillId="0" borderId="63" xfId="0" applyNumberFormat="1" applyFont="1" applyFill="1" applyBorder="1" applyAlignment="1">
      <alignment vertical="center"/>
    </xf>
    <xf numFmtId="166" fontId="20" fillId="0" borderId="62" xfId="0" applyNumberFormat="1" applyFont="1" applyFill="1" applyBorder="1" applyAlignment="1">
      <alignment vertical="center"/>
    </xf>
    <xf numFmtId="166" fontId="20" fillId="0" borderId="20" xfId="0" applyNumberFormat="1" applyFont="1" applyFill="1" applyBorder="1" applyAlignment="1">
      <alignment vertical="center"/>
    </xf>
    <xf numFmtId="0" fontId="20" fillId="0" borderId="84" xfId="0" applyFont="1" applyFill="1" applyBorder="1" applyAlignment="1">
      <alignment horizontal="right" vertical="center" wrapText="1"/>
    </xf>
    <xf numFmtId="0" fontId="20" fillId="0" borderId="83" xfId="0" applyFont="1" applyFill="1" applyBorder="1" applyAlignment="1">
      <alignment horizontal="right" vertical="center" wrapText="1"/>
    </xf>
    <xf numFmtId="0" fontId="20" fillId="0" borderId="82" xfId="0" applyFont="1" applyFill="1" applyBorder="1" applyAlignment="1">
      <alignment horizontal="right" vertical="center" wrapText="1"/>
    </xf>
    <xf numFmtId="0" fontId="20" fillId="0" borderId="81" xfId="0" applyFont="1" applyFill="1" applyBorder="1" applyAlignment="1">
      <alignment horizontal="right" vertical="center" wrapText="1"/>
    </xf>
    <xf numFmtId="0" fontId="20" fillId="0" borderId="80" xfId="0" applyFont="1" applyFill="1" applyBorder="1" applyAlignment="1">
      <alignment horizontal="right" vertical="center" wrapText="1"/>
    </xf>
    <xf numFmtId="0" fontId="20" fillId="0" borderId="79" xfId="0" applyFont="1" applyFill="1" applyBorder="1" applyAlignment="1">
      <alignment horizontal="right" vertical="center" wrapText="1"/>
    </xf>
    <xf numFmtId="0" fontId="20" fillId="0" borderId="78" xfId="0" applyFont="1" applyFill="1" applyBorder="1" applyAlignment="1">
      <alignment horizontal="right" vertical="center" wrapText="1"/>
    </xf>
    <xf numFmtId="0" fontId="20" fillId="0" borderId="77" xfId="0" applyFont="1" applyFill="1" applyBorder="1" applyAlignment="1">
      <alignment horizontal="right" vertical="center" wrapText="1"/>
    </xf>
    <xf numFmtId="0" fontId="20" fillId="0" borderId="76" xfId="0" applyFont="1" applyFill="1" applyBorder="1" applyAlignment="1">
      <alignment horizontal="right" vertical="center" wrapText="1"/>
    </xf>
    <xf numFmtId="3" fontId="28" fillId="0" borderId="53" xfId="0" applyNumberFormat="1" applyFont="1" applyFill="1" applyBorder="1" applyAlignment="1">
      <alignment horizontal="right" vertical="center" wrapText="1"/>
    </xf>
    <xf numFmtId="0" fontId="20" fillId="0" borderId="71" xfId="0" applyFont="1" applyFill="1" applyBorder="1" applyAlignment="1">
      <alignment horizontal="right" vertical="center" wrapText="1"/>
    </xf>
    <xf numFmtId="0" fontId="20" fillId="0" borderId="70" xfId="0" applyFont="1" applyFill="1" applyBorder="1" applyAlignment="1">
      <alignment horizontal="right" vertical="center" wrapText="1"/>
    </xf>
    <xf numFmtId="3" fontId="20" fillId="0" borderId="69" xfId="0" applyNumberFormat="1" applyFont="1" applyFill="1" applyBorder="1" applyAlignment="1">
      <alignment horizontal="right" vertical="center" wrapText="1"/>
    </xf>
    <xf numFmtId="0" fontId="20" fillId="0" borderId="68" xfId="0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horizontal="right" vertical="center" wrapText="1"/>
    </xf>
    <xf numFmtId="3" fontId="20" fillId="0" borderId="67" xfId="0" applyNumberFormat="1" applyFont="1" applyFill="1" applyBorder="1" applyAlignment="1">
      <alignment horizontal="right" vertical="center" wrapText="1"/>
    </xf>
    <xf numFmtId="3" fontId="20" fillId="0" borderId="66" xfId="0" applyNumberFormat="1" applyFont="1" applyFill="1" applyBorder="1" applyAlignment="1">
      <alignment horizontal="right" vertical="center" wrapText="1"/>
    </xf>
    <xf numFmtId="0" fontId="20" fillId="0" borderId="64" xfId="0" applyFont="1" applyFill="1" applyBorder="1" applyAlignment="1">
      <alignment horizontal="right" vertical="center" wrapText="1"/>
    </xf>
    <xf numFmtId="0" fontId="20" fillId="0" borderId="63" xfId="0" applyFont="1" applyFill="1" applyBorder="1" applyAlignment="1">
      <alignment horizontal="right" vertical="center" wrapText="1"/>
    </xf>
    <xf numFmtId="3" fontId="20" fillId="0" borderId="63" xfId="0" applyNumberFormat="1" applyFont="1" applyFill="1" applyBorder="1" applyAlignment="1">
      <alignment horizontal="right" vertical="center" wrapText="1"/>
    </xf>
    <xf numFmtId="3" fontId="20" fillId="0" borderId="62" xfId="0" applyNumberFormat="1" applyFont="1" applyFill="1" applyBorder="1" applyAlignment="1">
      <alignment horizontal="right" vertical="center" wrapText="1"/>
    </xf>
    <xf numFmtId="0" fontId="22" fillId="0" borderId="0" xfId="45" applyFont="1" applyAlignment="1">
      <alignment vertical="center"/>
    </xf>
    <xf numFmtId="0" fontId="23" fillId="0" borderId="0" xfId="45" applyFont="1" applyAlignment="1">
      <alignment vertical="center"/>
    </xf>
    <xf numFmtId="0" fontId="25" fillId="35" borderId="87" xfId="45" applyFont="1" applyFill="1" applyBorder="1" applyAlignment="1">
      <alignment horizontal="left" vertical="center" wrapText="1"/>
    </xf>
    <xf numFmtId="0" fontId="31" fillId="35" borderId="87" xfId="45" applyFont="1" applyFill="1" applyBorder="1" applyAlignment="1">
      <alignment horizontal="center" vertical="center" wrapText="1"/>
    </xf>
    <xf numFmtId="0" fontId="24" fillId="36" borderId="87" xfId="45" applyFont="1" applyFill="1" applyBorder="1" applyAlignment="1">
      <alignment horizontal="left" vertical="center" wrapText="1"/>
    </xf>
    <xf numFmtId="0" fontId="23" fillId="0" borderId="0" xfId="45" applyFont="1" applyFill="1" applyAlignment="1">
      <alignment vertical="center"/>
    </xf>
    <xf numFmtId="0" fontId="20" fillId="36" borderId="87" xfId="45" applyFont="1" applyFill="1" applyBorder="1" applyAlignment="1">
      <alignment horizontal="left" vertical="center" wrapText="1"/>
    </xf>
    <xf numFmtId="165" fontId="24" fillId="0" borderId="0" xfId="45" applyNumberFormat="1" applyFont="1" applyFill="1" applyBorder="1" applyAlignment="1">
      <alignment horizontal="right" vertical="center" wrapText="1"/>
    </xf>
    <xf numFmtId="0" fontId="25" fillId="36" borderId="87" xfId="45" applyFont="1" applyFill="1" applyBorder="1" applyAlignment="1">
      <alignment horizontal="left" vertical="center" wrapText="1"/>
    </xf>
    <xf numFmtId="0" fontId="24" fillId="0" borderId="0" xfId="45" applyFont="1" applyFill="1" applyBorder="1" applyAlignment="1">
      <alignment horizontal="left" vertical="center" wrapText="1"/>
    </xf>
    <xf numFmtId="0" fontId="23" fillId="0" borderId="0" xfId="45" applyFont="1" applyAlignment="1">
      <alignment vertical="center" wrapText="1"/>
    </xf>
    <xf numFmtId="170" fontId="24" fillId="38" borderId="87" xfId="45" applyNumberFormat="1" applyFont="1" applyFill="1" applyBorder="1" applyAlignment="1">
      <alignment horizontal="right" vertical="center" wrapText="1"/>
    </xf>
    <xf numFmtId="3" fontId="24" fillId="38" borderId="87" xfId="45" applyNumberFormat="1" applyFont="1" applyFill="1" applyBorder="1" applyAlignment="1">
      <alignment horizontal="right" vertical="center" wrapText="1"/>
    </xf>
    <xf numFmtId="171" fontId="24" fillId="38" borderId="87" xfId="45" applyNumberFormat="1" applyFont="1" applyFill="1" applyBorder="1" applyAlignment="1">
      <alignment horizontal="right" vertical="center" wrapText="1"/>
    </xf>
    <xf numFmtId="170" fontId="25" fillId="38" borderId="87" xfId="45" applyNumberFormat="1" applyFont="1" applyFill="1" applyBorder="1" applyAlignment="1">
      <alignment horizontal="right" vertical="center" wrapText="1"/>
    </xf>
    <xf numFmtId="171" fontId="25" fillId="38" borderId="87" xfId="45" applyNumberFormat="1" applyFont="1" applyFill="1" applyBorder="1" applyAlignment="1">
      <alignment horizontal="right" vertical="center" wrapText="1"/>
    </xf>
    <xf numFmtId="0" fontId="22" fillId="0" borderId="0" xfId="45" applyFont="1" applyAlignment="1">
      <alignment vertical="center" wrapText="1"/>
    </xf>
    <xf numFmtId="0" fontId="23" fillId="0" borderId="0" xfId="45" applyFont="1" applyAlignment="1">
      <alignment horizontal="center" vertical="center"/>
    </xf>
    <xf numFmtId="0" fontId="25" fillId="35" borderId="54" xfId="45" applyFont="1" applyFill="1" applyBorder="1" applyAlignment="1">
      <alignment horizontal="center" vertical="center" wrapText="1"/>
    </xf>
    <xf numFmtId="0" fontId="25" fillId="35" borderId="55" xfId="45" applyFont="1" applyFill="1" applyBorder="1" applyAlignment="1">
      <alignment horizontal="center" vertical="center" wrapText="1"/>
    </xf>
    <xf numFmtId="0" fontId="25" fillId="35" borderId="48" xfId="45" applyFont="1" applyFill="1" applyBorder="1" applyAlignment="1">
      <alignment horizontal="center" vertical="center" wrapText="1"/>
    </xf>
    <xf numFmtId="0" fontId="25" fillId="35" borderId="10" xfId="45" applyFont="1" applyFill="1" applyBorder="1" applyAlignment="1">
      <alignment horizontal="center" vertical="center" wrapText="1"/>
    </xf>
    <xf numFmtId="0" fontId="24" fillId="36" borderId="24" xfId="45" applyFont="1" applyFill="1" applyBorder="1" applyAlignment="1">
      <alignment horizontal="left" vertical="center" wrapText="1"/>
    </xf>
    <xf numFmtId="172" fontId="23" fillId="0" borderId="0" xfId="45" applyNumberFormat="1" applyFont="1" applyBorder="1" applyAlignment="1">
      <alignment vertical="center"/>
    </xf>
    <xf numFmtId="172" fontId="23" fillId="0" borderId="15" xfId="45" applyNumberFormat="1" applyFont="1" applyBorder="1" applyAlignment="1">
      <alignment vertical="center"/>
    </xf>
    <xf numFmtId="172" fontId="24" fillId="34" borderId="0" xfId="45" applyNumberFormat="1" applyFont="1" applyFill="1" applyBorder="1" applyAlignment="1">
      <alignment horizontal="right" vertical="center" wrapText="1"/>
    </xf>
    <xf numFmtId="172" fontId="24" fillId="34" borderId="15" xfId="45" applyNumberFormat="1" applyFont="1" applyFill="1" applyBorder="1" applyAlignment="1">
      <alignment horizontal="right" vertical="center" wrapText="1"/>
    </xf>
    <xf numFmtId="0" fontId="20" fillId="36" borderId="24" xfId="45" applyFont="1" applyFill="1" applyBorder="1" applyAlignment="1">
      <alignment horizontal="left" vertical="center" wrapText="1"/>
    </xf>
    <xf numFmtId="0" fontId="20" fillId="36" borderId="25" xfId="45" applyFont="1" applyFill="1" applyBorder="1" applyAlignment="1">
      <alignment horizontal="left" vertical="center" wrapText="1"/>
    </xf>
    <xf numFmtId="0" fontId="24" fillId="36" borderId="17" xfId="45" applyFont="1" applyFill="1" applyBorder="1" applyAlignment="1">
      <alignment horizontal="left" vertical="center" wrapText="1"/>
    </xf>
    <xf numFmtId="172" fontId="24" fillId="34" borderId="21" xfId="45" applyNumberFormat="1" applyFont="1" applyFill="1" applyBorder="1" applyAlignment="1">
      <alignment horizontal="right" vertical="center" wrapText="1"/>
    </xf>
    <xf numFmtId="172" fontId="24" fillId="34" borderId="23" xfId="45" applyNumberFormat="1" applyFont="1" applyFill="1" applyBorder="1" applyAlignment="1">
      <alignment horizontal="right" vertical="center" wrapText="1"/>
    </xf>
    <xf numFmtId="172" fontId="24" fillId="34" borderId="22" xfId="45" applyNumberFormat="1" applyFont="1" applyFill="1" applyBorder="1" applyAlignment="1">
      <alignment horizontal="right" vertical="center" wrapText="1"/>
    </xf>
    <xf numFmtId="0" fontId="23" fillId="0" borderId="0" xfId="45" applyFont="1" applyBorder="1" applyAlignment="1">
      <alignment vertical="center"/>
    </xf>
    <xf numFmtId="0" fontId="23" fillId="0" borderId="91" xfId="45" applyFont="1" applyBorder="1" applyAlignment="1">
      <alignment vertical="center"/>
    </xf>
    <xf numFmtId="0" fontId="37" fillId="0" borderId="0" xfId="45" applyFont="1" applyBorder="1" applyAlignment="1">
      <alignment vertical="center" wrapText="1"/>
    </xf>
    <xf numFmtId="0" fontId="37" fillId="0" borderId="0" xfId="45" applyFont="1" applyAlignment="1">
      <alignment vertical="center" wrapText="1"/>
    </xf>
    <xf numFmtId="172" fontId="23" fillId="38" borderId="15" xfId="45" applyNumberFormat="1" applyFont="1" applyFill="1" applyBorder="1" applyAlignment="1">
      <alignment vertical="center"/>
    </xf>
    <xf numFmtId="172" fontId="24" fillId="38" borderId="23" xfId="45" applyNumberFormat="1" applyFont="1" applyFill="1" applyBorder="1" applyAlignment="1">
      <alignment horizontal="right" vertical="center" wrapText="1"/>
    </xf>
    <xf numFmtId="0" fontId="32" fillId="0" borderId="0" xfId="45" applyFont="1" applyFill="1" applyBorder="1" applyAlignment="1">
      <alignment horizontal="left" vertical="center" wrapText="1"/>
    </xf>
    <xf numFmtId="0" fontId="32" fillId="0" borderId="0" xfId="45" applyFont="1" applyFill="1" applyBorder="1" applyAlignment="1">
      <alignment horizontal="right" vertical="center" wrapText="1"/>
    </xf>
    <xf numFmtId="2" fontId="33" fillId="0" borderId="0" xfId="45" applyNumberFormat="1" applyFont="1" applyFill="1" applyBorder="1" applyAlignment="1">
      <alignment horizontal="right" vertical="center" wrapText="1"/>
    </xf>
    <xf numFmtId="3" fontId="32" fillId="0" borderId="0" xfId="45" applyNumberFormat="1" applyFont="1" applyFill="1" applyBorder="1" applyAlignment="1">
      <alignment horizontal="right" vertical="center" wrapText="1"/>
    </xf>
    <xf numFmtId="2" fontId="32" fillId="0" borderId="0" xfId="45" applyNumberFormat="1" applyFont="1" applyFill="1" applyBorder="1" applyAlignment="1">
      <alignment horizontal="right" vertical="center" wrapText="1"/>
    </xf>
    <xf numFmtId="0" fontId="23" fillId="0" borderId="0" xfId="45" applyFont="1" applyFill="1" applyBorder="1" applyAlignment="1">
      <alignment vertical="center"/>
    </xf>
    <xf numFmtId="0" fontId="25" fillId="35" borderId="12" xfId="45" applyFont="1" applyFill="1" applyBorder="1" applyAlignment="1">
      <alignment horizontal="left" vertical="center" wrapText="1"/>
    </xf>
    <xf numFmtId="0" fontId="28" fillId="35" borderId="49" xfId="45" applyFont="1" applyFill="1" applyBorder="1" applyAlignment="1">
      <alignment horizontal="center" vertical="center" wrapText="1"/>
    </xf>
    <xf numFmtId="0" fontId="28" fillId="35" borderId="60" xfId="45" applyFont="1" applyFill="1" applyBorder="1" applyAlignment="1">
      <alignment horizontal="center" vertical="center" wrapText="1"/>
    </xf>
    <xf numFmtId="0" fontId="28" fillId="35" borderId="61" xfId="45" applyFont="1" applyFill="1" applyBorder="1" applyAlignment="1">
      <alignment horizontal="center" vertical="center" wrapText="1"/>
    </xf>
    <xf numFmtId="0" fontId="28" fillId="0" borderId="0" xfId="45" applyFont="1" applyFill="1" applyBorder="1" applyAlignment="1">
      <alignment horizontal="center" vertical="center" wrapText="1"/>
    </xf>
    <xf numFmtId="0" fontId="24" fillId="37" borderId="47" xfId="45" applyFont="1" applyFill="1" applyBorder="1" applyAlignment="1">
      <alignment horizontal="left" vertical="center" wrapText="1"/>
    </xf>
    <xf numFmtId="3" fontId="20" fillId="0" borderId="0" xfId="45" applyNumberFormat="1" applyFont="1" applyFill="1" applyBorder="1" applyAlignment="1">
      <alignment horizontal="right" vertical="center" wrapText="1"/>
    </xf>
    <xf numFmtId="165" fontId="20" fillId="0" borderId="0" xfId="45" applyNumberFormat="1" applyFont="1" applyFill="1" applyBorder="1" applyAlignment="1">
      <alignment horizontal="right" vertical="center" wrapText="1"/>
    </xf>
    <xf numFmtId="0" fontId="24" fillId="37" borderId="21" xfId="45" applyFont="1" applyFill="1" applyBorder="1" applyAlignment="1">
      <alignment horizontal="left" vertical="center" wrapText="1"/>
    </xf>
    <xf numFmtId="0" fontId="23" fillId="0" borderId="0" xfId="45" applyFont="1" applyBorder="1" applyAlignment="1">
      <alignment vertical="center" wrapText="1"/>
    </xf>
    <xf numFmtId="3" fontId="23" fillId="0" borderId="0" xfId="45" applyNumberFormat="1" applyFont="1" applyBorder="1" applyAlignment="1">
      <alignment vertical="center" wrapText="1"/>
    </xf>
    <xf numFmtId="0" fontId="20" fillId="0" borderId="0" xfId="45" applyFont="1" applyAlignment="1">
      <alignment vertical="center"/>
    </xf>
    <xf numFmtId="0" fontId="31" fillId="0" borderId="0" xfId="45" applyFont="1" applyAlignment="1">
      <alignment vertical="center" wrapText="1"/>
    </xf>
    <xf numFmtId="170" fontId="20" fillId="38" borderId="19" xfId="45" applyNumberFormat="1" applyFont="1" applyFill="1" applyBorder="1" applyAlignment="1">
      <alignment horizontal="right" vertical="center" wrapText="1"/>
    </xf>
    <xf numFmtId="170" fontId="20" fillId="38" borderId="17" xfId="45" applyNumberFormat="1" applyFont="1" applyFill="1" applyBorder="1" applyAlignment="1">
      <alignment horizontal="right" vertical="center" wrapText="1"/>
    </xf>
    <xf numFmtId="0" fontId="23" fillId="0" borderId="92" xfId="45" applyFont="1" applyBorder="1" applyAlignment="1">
      <alignment vertical="center" wrapText="1"/>
    </xf>
    <xf numFmtId="0" fontId="25" fillId="35" borderId="96" xfId="45" applyFont="1" applyFill="1" applyBorder="1" applyAlignment="1">
      <alignment horizontal="left" vertical="center" wrapText="1"/>
    </xf>
    <xf numFmtId="0" fontId="25" fillId="35" borderId="97" xfId="45" applyFont="1" applyFill="1" applyBorder="1" applyAlignment="1">
      <alignment horizontal="center" vertical="center" wrapText="1"/>
    </xf>
    <xf numFmtId="0" fontId="25" fillId="35" borderId="98" xfId="45" applyFont="1" applyFill="1" applyBorder="1" applyAlignment="1">
      <alignment horizontal="center" vertical="center" wrapText="1"/>
    </xf>
    <xf numFmtId="0" fontId="25" fillId="35" borderId="99" xfId="45" applyFont="1" applyFill="1" applyBorder="1" applyAlignment="1">
      <alignment horizontal="center" vertical="center" wrapText="1"/>
    </xf>
    <xf numFmtId="0" fontId="25" fillId="35" borderId="100" xfId="45" applyFont="1" applyFill="1" applyBorder="1" applyAlignment="1">
      <alignment horizontal="center" vertical="center" wrapText="1"/>
    </xf>
    <xf numFmtId="0" fontId="25" fillId="35" borderId="101" xfId="45" applyFont="1" applyFill="1" applyBorder="1" applyAlignment="1">
      <alignment horizontal="center" vertical="center" wrapText="1"/>
    </xf>
    <xf numFmtId="0" fontId="25" fillId="35" borderId="102" xfId="45" applyFont="1" applyFill="1" applyBorder="1" applyAlignment="1">
      <alignment horizontal="center" vertical="center" wrapText="1"/>
    </xf>
    <xf numFmtId="0" fontId="25" fillId="35" borderId="103" xfId="45" applyFont="1" applyFill="1" applyBorder="1" applyAlignment="1">
      <alignment horizontal="center" vertical="center" wrapText="1"/>
    </xf>
    <xf numFmtId="0" fontId="24" fillId="37" borderId="104" xfId="45" applyFont="1" applyFill="1" applyBorder="1" applyAlignment="1">
      <alignment horizontal="left" vertical="center" wrapText="1"/>
    </xf>
    <xf numFmtId="0" fontId="20" fillId="36" borderId="104" xfId="45" applyFont="1" applyFill="1" applyBorder="1" applyAlignment="1">
      <alignment horizontal="left" vertical="center" wrapText="1"/>
    </xf>
    <xf numFmtId="0" fontId="20" fillId="36" borderId="110" xfId="45" applyFont="1" applyFill="1" applyBorder="1" applyAlignment="1">
      <alignment horizontal="left" vertical="center" wrapText="1"/>
    </xf>
    <xf numFmtId="0" fontId="20" fillId="36" borderId="111" xfId="45" applyFont="1" applyFill="1" applyBorder="1" applyAlignment="1">
      <alignment horizontal="left" vertical="center" wrapText="1"/>
    </xf>
    <xf numFmtId="0" fontId="25" fillId="37" borderId="59" xfId="45" applyFont="1" applyFill="1" applyBorder="1" applyAlignment="1">
      <alignment horizontal="left" vertical="center" wrapText="1"/>
    </xf>
    <xf numFmtId="0" fontId="25" fillId="0" borderId="0" xfId="45" applyFont="1" applyFill="1" applyBorder="1" applyAlignment="1">
      <alignment horizontal="right" vertical="center" wrapText="1"/>
    </xf>
    <xf numFmtId="2" fontId="28" fillId="0" borderId="0" xfId="45" applyNumberFormat="1" applyFont="1" applyFill="1" applyBorder="1" applyAlignment="1">
      <alignment horizontal="right" vertical="center" wrapText="1"/>
    </xf>
    <xf numFmtId="3" fontId="25" fillId="0" borderId="0" xfId="45" applyNumberFormat="1" applyFont="1" applyFill="1" applyBorder="1" applyAlignment="1">
      <alignment horizontal="right" vertical="center" wrapText="1"/>
    </xf>
    <xf numFmtId="2" fontId="25" fillId="0" borderId="0" xfId="45" applyNumberFormat="1" applyFont="1" applyFill="1" applyBorder="1" applyAlignment="1">
      <alignment horizontal="right" vertical="center" wrapText="1"/>
    </xf>
    <xf numFmtId="2" fontId="28" fillId="0" borderId="0" xfId="46" applyNumberFormat="1" applyFont="1" applyFill="1" applyBorder="1" applyAlignment="1">
      <alignment horizontal="right" vertical="center" wrapText="1"/>
    </xf>
    <xf numFmtId="3" fontId="24" fillId="0" borderId="0" xfId="45" applyNumberFormat="1" applyFont="1" applyFill="1" applyBorder="1" applyAlignment="1">
      <alignment horizontal="right" vertical="center" wrapText="1"/>
    </xf>
    <xf numFmtId="0" fontId="20" fillId="0" borderId="0" xfId="45" applyFont="1" applyAlignment="1">
      <alignment vertical="center" wrapText="1"/>
    </xf>
    <xf numFmtId="0" fontId="30" fillId="0" borderId="0" xfId="45" applyFont="1" applyAlignment="1">
      <alignment vertical="center" wrapText="1"/>
    </xf>
    <xf numFmtId="2" fontId="33" fillId="0" borderId="0" xfId="46" applyNumberFormat="1" applyFont="1" applyFill="1" applyBorder="1" applyAlignment="1">
      <alignment horizontal="right" vertical="center" wrapText="1"/>
    </xf>
    <xf numFmtId="3" fontId="35" fillId="0" borderId="0" xfId="45" applyNumberFormat="1" applyFont="1" applyFill="1" applyBorder="1" applyAlignment="1">
      <alignment horizontal="right" vertical="center" wrapText="1"/>
    </xf>
    <xf numFmtId="3" fontId="36" fillId="0" borderId="0" xfId="45" applyNumberFormat="1" applyFont="1" applyFill="1" applyBorder="1" applyAlignment="1">
      <alignment horizontal="right" vertical="center" wrapText="1"/>
    </xf>
    <xf numFmtId="0" fontId="20" fillId="0" borderId="0" xfId="45" applyFont="1" applyFill="1" applyAlignment="1">
      <alignment vertical="center"/>
    </xf>
    <xf numFmtId="170" fontId="24" fillId="38" borderId="105" xfId="45" applyNumberFormat="1" applyFont="1" applyFill="1" applyBorder="1" applyAlignment="1">
      <alignment horizontal="right" vertical="center" wrapText="1"/>
    </xf>
    <xf numFmtId="165" fontId="24" fillId="38" borderId="106" xfId="45" applyNumberFormat="1" applyFont="1" applyFill="1" applyBorder="1" applyAlignment="1">
      <alignment horizontal="right" vertical="center" wrapText="1"/>
    </xf>
    <xf numFmtId="170" fontId="24" fillId="38" borderId="107" xfId="45" applyNumberFormat="1" applyFont="1" applyFill="1" applyBorder="1" applyAlignment="1">
      <alignment horizontal="right" vertical="center" wrapText="1"/>
    </xf>
    <xf numFmtId="10" fontId="20" fillId="38" borderId="15" xfId="46" applyNumberFormat="1" applyFont="1" applyFill="1" applyBorder="1" applyAlignment="1">
      <alignment horizontal="right" vertical="center" wrapText="1"/>
    </xf>
    <xf numFmtId="3" fontId="24" fillId="38" borderId="46" xfId="45" applyNumberFormat="1" applyFont="1" applyFill="1" applyBorder="1" applyAlignment="1">
      <alignment horizontal="right" vertical="center" wrapText="1"/>
    </xf>
    <xf numFmtId="3" fontId="24" fillId="38" borderId="108" xfId="45" applyNumberFormat="1" applyFont="1" applyFill="1" applyBorder="1" applyAlignment="1">
      <alignment horizontal="right" vertical="center" wrapText="1"/>
    </xf>
    <xf numFmtId="170" fontId="24" fillId="38" borderId="109" xfId="45" applyNumberFormat="1" applyFont="1" applyFill="1" applyBorder="1" applyAlignment="1">
      <alignment horizontal="right" vertical="center" wrapText="1"/>
    </xf>
    <xf numFmtId="10" fontId="20" fillId="38" borderId="106" xfId="46" applyNumberFormat="1" applyFont="1" applyFill="1" applyBorder="1" applyAlignment="1">
      <alignment horizontal="right" vertical="center" wrapText="1"/>
    </xf>
    <xf numFmtId="170" fontId="24" fillId="38" borderId="46" xfId="45" applyNumberFormat="1" applyFont="1" applyFill="1" applyBorder="1" applyAlignment="1">
      <alignment horizontal="right" vertical="center" wrapText="1"/>
    </xf>
    <xf numFmtId="170" fontId="24" fillId="38" borderId="106" xfId="45" applyNumberFormat="1" applyFont="1" applyFill="1" applyBorder="1" applyAlignment="1">
      <alignment horizontal="right" vertical="center" wrapText="1"/>
    </xf>
    <xf numFmtId="170" fontId="24" fillId="38" borderId="112" xfId="45" applyNumberFormat="1" applyFont="1" applyFill="1" applyBorder="1" applyAlignment="1">
      <alignment horizontal="right" vertical="center" wrapText="1"/>
    </xf>
    <xf numFmtId="10" fontId="20" fillId="38" borderId="113" xfId="46" applyNumberFormat="1" applyFont="1" applyFill="1" applyBorder="1" applyAlignment="1">
      <alignment horizontal="right" vertical="center" wrapText="1"/>
    </xf>
    <xf numFmtId="170" fontId="24" fillId="38" borderId="114" xfId="45" applyNumberFormat="1" applyFont="1" applyFill="1" applyBorder="1" applyAlignment="1">
      <alignment horizontal="right" vertical="center" wrapText="1"/>
    </xf>
    <xf numFmtId="170" fontId="24" fillId="38" borderId="115" xfId="45" applyNumberFormat="1" applyFont="1" applyFill="1" applyBorder="1" applyAlignment="1">
      <alignment horizontal="right" vertical="center" wrapText="1"/>
    </xf>
    <xf numFmtId="170" fontId="24" fillId="38" borderId="113" xfId="45" applyNumberFormat="1" applyFont="1" applyFill="1" applyBorder="1" applyAlignment="1">
      <alignment horizontal="right" vertical="center" wrapText="1"/>
    </xf>
    <xf numFmtId="170" fontId="25" fillId="38" borderId="116" xfId="45" applyNumberFormat="1" applyFont="1" applyFill="1" applyBorder="1" applyAlignment="1">
      <alignment horizontal="right" vertical="center" wrapText="1"/>
    </xf>
    <xf numFmtId="10" fontId="28" fillId="38" borderId="117" xfId="46" applyNumberFormat="1" applyFont="1" applyFill="1" applyBorder="1" applyAlignment="1">
      <alignment horizontal="right" vertical="center" wrapText="1"/>
    </xf>
    <xf numFmtId="170" fontId="25" fillId="38" borderId="118" xfId="45" applyNumberFormat="1" applyFont="1" applyFill="1" applyBorder="1" applyAlignment="1">
      <alignment horizontal="right" vertical="center" wrapText="1"/>
    </xf>
    <xf numFmtId="170" fontId="25" fillId="38" borderId="119" xfId="45" applyNumberFormat="1" applyFont="1" applyFill="1" applyBorder="1" applyAlignment="1">
      <alignment horizontal="right" vertical="center" wrapText="1"/>
    </xf>
    <xf numFmtId="170" fontId="25" fillId="38" borderId="120" xfId="45" applyNumberFormat="1" applyFont="1" applyFill="1" applyBorder="1" applyAlignment="1">
      <alignment horizontal="right" vertical="center" wrapText="1"/>
    </xf>
    <xf numFmtId="170" fontId="25" fillId="38" borderId="121" xfId="45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7" fillId="0" borderId="0" xfId="44" applyFont="1" applyFill="1" applyBorder="1"/>
    <xf numFmtId="0" fontId="28" fillId="0" borderId="0" xfId="44" applyFont="1" applyFill="1" applyBorder="1"/>
    <xf numFmtId="0" fontId="27" fillId="35" borderId="18" xfId="44" applyFont="1" applyFill="1" applyBorder="1" applyAlignment="1">
      <alignment horizontal="left" vertical="center" wrapText="1"/>
    </xf>
    <xf numFmtId="0" fontId="27" fillId="35" borderId="33" xfId="44" applyFont="1" applyFill="1" applyBorder="1" applyAlignment="1">
      <alignment horizontal="left" vertical="center" wrapText="1"/>
    </xf>
    <xf numFmtId="0" fontId="29" fillId="37" borderId="43" xfId="44" applyFont="1" applyFill="1" applyBorder="1" applyAlignment="1">
      <alignment horizontal="left" vertical="center" wrapText="1"/>
    </xf>
    <xf numFmtId="0" fontId="29" fillId="37" borderId="19" xfId="44" applyFont="1" applyFill="1" applyBorder="1" applyAlignment="1">
      <alignment horizontal="left" vertical="center" wrapText="1"/>
    </xf>
    <xf numFmtId="0" fontId="29" fillId="37" borderId="42" xfId="44" applyFont="1" applyFill="1" applyBorder="1" applyAlignment="1">
      <alignment horizontal="left" vertical="center" wrapText="1"/>
    </xf>
    <xf numFmtId="0" fontId="29" fillId="37" borderId="20" xfId="44" applyFont="1" applyFill="1" applyBorder="1" applyAlignment="1">
      <alignment horizontal="left" vertical="center" wrapText="1"/>
    </xf>
    <xf numFmtId="0" fontId="22" fillId="0" borderId="0" xfId="45" applyFont="1" applyAlignment="1">
      <alignment vertical="center" wrapText="1"/>
    </xf>
    <xf numFmtId="0" fontId="31" fillId="0" borderId="93" xfId="45" applyFont="1" applyBorder="1" applyAlignment="1">
      <alignment horizontal="center" vertical="center" wrapText="1"/>
    </xf>
    <xf numFmtId="0" fontId="31" fillId="0" borderId="94" xfId="45" applyFont="1" applyBorder="1" applyAlignment="1">
      <alignment horizontal="center" vertical="center" wrapText="1"/>
    </xf>
    <xf numFmtId="0" fontId="31" fillId="0" borderId="95" xfId="45" applyFont="1" applyBorder="1" applyAlignment="1">
      <alignment horizontal="center" vertical="center" wrapText="1"/>
    </xf>
    <xf numFmtId="0" fontId="31" fillId="0" borderId="93" xfId="45" applyFont="1" applyBorder="1" applyAlignment="1">
      <alignment horizontal="center" vertical="center"/>
    </xf>
    <xf numFmtId="0" fontId="31" fillId="0" borderId="94" xfId="45" applyFont="1" applyBorder="1" applyAlignment="1">
      <alignment horizontal="center" vertical="center"/>
    </xf>
    <xf numFmtId="0" fontId="31" fillId="0" borderId="95" xfId="45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25" fillId="35" borderId="45" xfId="45" applyFont="1" applyFill="1" applyBorder="1" applyAlignment="1">
      <alignment horizontal="left" vertical="center" wrapText="1"/>
    </xf>
    <xf numFmtId="0" fontId="2" fillId="0" borderId="58" xfId="45" applyBorder="1" applyAlignment="1">
      <alignment horizontal="left" vertical="center" wrapText="1"/>
    </xf>
    <xf numFmtId="0" fontId="25" fillId="35" borderId="56" xfId="45" applyFont="1" applyFill="1" applyBorder="1" applyAlignment="1">
      <alignment horizontal="center" vertical="center" wrapText="1"/>
    </xf>
    <xf numFmtId="0" fontId="25" fillId="35" borderId="54" xfId="45" applyFont="1" applyFill="1" applyBorder="1" applyAlignment="1">
      <alignment horizontal="center" vertical="center" wrapText="1"/>
    </xf>
    <xf numFmtId="0" fontId="25" fillId="35" borderId="57" xfId="45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28" fillId="35" borderId="21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/>
    </xf>
    <xf numFmtId="0" fontId="28" fillId="35" borderId="86" xfId="0" applyFont="1" applyFill="1" applyBorder="1" applyAlignment="1">
      <alignment horizontal="center" vertical="center" wrapText="1"/>
    </xf>
    <xf numFmtId="0" fontId="28" fillId="35" borderId="20" xfId="0" applyFont="1" applyFill="1" applyBorder="1" applyAlignment="1">
      <alignment horizontal="center" vertical="center"/>
    </xf>
    <xf numFmtId="0" fontId="28" fillId="35" borderId="86" xfId="0" applyFont="1" applyFill="1" applyBorder="1" applyAlignment="1">
      <alignment horizontal="center" vertical="center"/>
    </xf>
    <xf numFmtId="0" fontId="28" fillId="35" borderId="86" xfId="0" applyFont="1" applyFill="1" applyBorder="1" applyAlignment="1">
      <alignment horizontal="left" vertical="center" wrapText="1"/>
    </xf>
    <xf numFmtId="0" fontId="28" fillId="35" borderId="2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8" fillId="35" borderId="11" xfId="0" applyFont="1" applyFill="1" applyBorder="1" applyAlignment="1">
      <alignment horizontal="center" vertical="center" wrapText="1"/>
    </xf>
    <xf numFmtId="0" fontId="28" fillId="35" borderId="8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</cellXfs>
  <cellStyles count="47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Hyperlink" xfId="43" builtinId="9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 customBuiltin="1"/>
    <cellStyle name="Neutral" xfId="8" builtinId="28" customBuiltin="1"/>
    <cellStyle name="Notiz" xfId="15" builtinId="10" customBuiltin="1"/>
    <cellStyle name="Prozent 2" xfId="46"/>
    <cellStyle name="Schlecht" xfId="7" builtinId="27" customBuiltin="1"/>
    <cellStyle name="Standard" xfId="0" builtinId="0"/>
    <cellStyle name="Standard 2" xfId="45"/>
    <cellStyle name="Standard_Tabelle1" xfId="44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abSelected="1" zoomScale="75" zoomScaleNormal="75" workbookViewId="0">
      <selection activeCell="A30" sqref="A30"/>
    </sheetView>
  </sheetViews>
  <sheetFormatPr baseColWidth="10" defaultColWidth="11.42578125" defaultRowHeight="12.75" x14ac:dyDescent="0.2"/>
  <cols>
    <col min="1" max="1" width="59.85546875" style="27" bestFit="1" customWidth="1"/>
    <col min="2" max="2" width="28.5703125" style="27" bestFit="1" customWidth="1"/>
    <col min="3" max="3" width="8.28515625" style="27" bestFit="1" customWidth="1"/>
    <col min="4" max="4" width="6.7109375" style="27" bestFit="1" customWidth="1"/>
    <col min="5" max="5" width="5" style="27" bestFit="1" customWidth="1"/>
    <col min="6" max="16384" width="11.42578125" style="27"/>
  </cols>
  <sheetData>
    <row r="1" spans="1:4" ht="21" customHeight="1" x14ac:dyDescent="0.2">
      <c r="A1" s="225" t="s">
        <v>60</v>
      </c>
      <c r="B1" s="225"/>
      <c r="C1" s="225"/>
      <c r="D1" s="225"/>
    </row>
    <row r="2" spans="1:4" ht="13.5" thickBot="1" x14ac:dyDescent="0.25">
      <c r="A2" s="224"/>
      <c r="B2" s="224"/>
      <c r="C2" s="224"/>
      <c r="D2" s="224"/>
    </row>
    <row r="3" spans="1:4" ht="21.95" customHeight="1" thickBot="1" x14ac:dyDescent="0.25">
      <c r="A3" s="36" t="s">
        <v>1</v>
      </c>
      <c r="B3" s="6" t="s">
        <v>19</v>
      </c>
    </row>
    <row r="4" spans="1:4" ht="21.95" customHeight="1" thickBot="1" x14ac:dyDescent="0.25">
      <c r="A4" s="90" t="s">
        <v>108</v>
      </c>
      <c r="B4" s="46">
        <v>1600</v>
      </c>
    </row>
    <row r="5" spans="1:4" ht="21.95" customHeight="1" thickBot="1" x14ac:dyDescent="0.25">
      <c r="A5" s="91" t="s">
        <v>3</v>
      </c>
      <c r="B5" s="46">
        <v>1620</v>
      </c>
    </row>
    <row r="6" spans="1:4" ht="21.95" customHeight="1" thickBot="1" x14ac:dyDescent="0.25">
      <c r="A6" s="91" t="s">
        <v>109</v>
      </c>
      <c r="B6" s="46">
        <v>1866.6666666666667</v>
      </c>
    </row>
    <row r="7" spans="1:4" ht="21.95" customHeight="1" thickBot="1" x14ac:dyDescent="0.25">
      <c r="A7" s="91" t="s">
        <v>5</v>
      </c>
      <c r="B7" s="46">
        <v>1666.6666666666667</v>
      </c>
    </row>
    <row r="8" spans="1:4" ht="21.95" customHeight="1" thickBot="1" x14ac:dyDescent="0.25">
      <c r="A8" s="91" t="s">
        <v>6</v>
      </c>
      <c r="B8" s="46">
        <v>1717.2222222222222</v>
      </c>
    </row>
    <row r="9" spans="1:4" ht="21.95" customHeight="1" thickBot="1" x14ac:dyDescent="0.25">
      <c r="A9" s="91" t="s">
        <v>110</v>
      </c>
      <c r="B9" s="46">
        <v>1940</v>
      </c>
    </row>
    <row r="10" spans="1:4" ht="21.95" customHeight="1" thickBot="1" x14ac:dyDescent="0.25">
      <c r="A10" s="91" t="s">
        <v>111</v>
      </c>
      <c r="B10" s="46">
        <v>1957.6923076923076</v>
      </c>
    </row>
    <row r="11" spans="1:4" ht="21.95" customHeight="1" thickBot="1" x14ac:dyDescent="0.25">
      <c r="A11" s="91" t="s">
        <v>9</v>
      </c>
      <c r="B11" s="46">
        <v>1800</v>
      </c>
    </row>
    <row r="12" spans="1:4" ht="21.95" customHeight="1" thickBot="1" x14ac:dyDescent="0.25">
      <c r="A12" s="91" t="s">
        <v>10</v>
      </c>
      <c r="B12" s="46">
        <v>1700</v>
      </c>
    </row>
    <row r="13" spans="1:4" ht="21.95" customHeight="1" thickBot="1" x14ac:dyDescent="0.25">
      <c r="A13" s="91" t="s">
        <v>112</v>
      </c>
      <c r="B13" s="46">
        <v>1600</v>
      </c>
    </row>
    <row r="14" spans="1:4" ht="21.95" customHeight="1" thickBot="1" x14ac:dyDescent="0.25">
      <c r="A14" s="91" t="s">
        <v>12</v>
      </c>
      <c r="B14" s="46">
        <v>1400</v>
      </c>
    </row>
    <row r="15" spans="1:4" ht="21.95" customHeight="1" thickBot="1" x14ac:dyDescent="0.25">
      <c r="A15" s="91" t="s">
        <v>13</v>
      </c>
      <c r="B15" s="46">
        <v>1674.6666666666667</v>
      </c>
    </row>
    <row r="16" spans="1:4" ht="21.95" customHeight="1" thickBot="1" x14ac:dyDescent="0.25">
      <c r="A16" s="91" t="s">
        <v>14</v>
      </c>
      <c r="B16" s="46">
        <v>1652.3809523809523</v>
      </c>
    </row>
    <row r="17" spans="1:4" ht="21.95" customHeight="1" thickBot="1" x14ac:dyDescent="0.25">
      <c r="A17" s="91" t="s">
        <v>15</v>
      </c>
      <c r="B17" s="46">
        <v>1992.5</v>
      </c>
    </row>
    <row r="18" spans="1:4" ht="21.95" customHeight="1" thickBot="1" x14ac:dyDescent="0.25">
      <c r="A18" s="91" t="s">
        <v>16</v>
      </c>
      <c r="B18" s="46">
        <v>1600</v>
      </c>
    </row>
    <row r="19" spans="1:4" ht="21.95" customHeight="1" thickBot="1" x14ac:dyDescent="0.25">
      <c r="A19" s="91" t="s">
        <v>17</v>
      </c>
      <c r="B19" s="46">
        <v>1393.3333333333333</v>
      </c>
    </row>
    <row r="20" spans="1:4" ht="21.95" customHeight="1" thickBot="1" x14ac:dyDescent="0.25">
      <c r="A20" s="91" t="s">
        <v>18</v>
      </c>
      <c r="B20" s="46">
        <v>1800</v>
      </c>
    </row>
    <row r="21" spans="1:4" ht="21.95" customHeight="1" thickBot="1" x14ac:dyDescent="0.25">
      <c r="A21" s="43" t="s">
        <v>46</v>
      </c>
      <c r="B21" s="47">
        <v>1700</v>
      </c>
    </row>
    <row r="22" spans="1:4" ht="12.75" customHeight="1" x14ac:dyDescent="0.2">
      <c r="A22" s="11"/>
      <c r="B22" s="11"/>
      <c r="C22" s="11"/>
      <c r="D22" s="11"/>
    </row>
    <row r="23" spans="1:4" ht="12.75" customHeight="1" x14ac:dyDescent="0.2">
      <c r="A23" s="45" t="s">
        <v>58</v>
      </c>
      <c r="B23" s="35"/>
      <c r="C23" s="35"/>
      <c r="D23" s="35"/>
    </row>
    <row r="24" spans="1:4" ht="12.75" customHeight="1" x14ac:dyDescent="0.2">
      <c r="A24" s="48" t="s">
        <v>59</v>
      </c>
    </row>
    <row r="25" spans="1:4" ht="12.75" customHeight="1" x14ac:dyDescent="0.2"/>
    <row r="26" spans="1:4" ht="12.75" customHeight="1" x14ac:dyDescent="0.2"/>
  </sheetData>
  <mergeCells count="2">
    <mergeCell ref="A2:D2"/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55" zoomScale="75" zoomScaleNormal="75" workbookViewId="0">
      <selection activeCell="A79" sqref="A79:A81"/>
    </sheetView>
  </sheetViews>
  <sheetFormatPr baseColWidth="10" defaultColWidth="11.42578125" defaultRowHeight="12.75" x14ac:dyDescent="0.2"/>
  <cols>
    <col min="1" max="1" width="83" style="1" bestFit="1" customWidth="1"/>
    <col min="2" max="2" width="10.5703125" style="1" customWidth="1"/>
    <col min="3" max="3" width="9.5703125" style="1" customWidth="1"/>
    <col min="4" max="4" width="7.7109375" style="1" customWidth="1"/>
    <col min="5" max="8" width="11.42578125" style="1"/>
    <col min="9" max="9" width="11.42578125" style="11"/>
    <col min="10" max="16384" width="11.42578125" style="1"/>
  </cols>
  <sheetData>
    <row r="1" spans="1:9" ht="15.75" x14ac:dyDescent="0.25">
      <c r="A1" s="7" t="s">
        <v>61</v>
      </c>
    </row>
    <row r="3" spans="1:9" x14ac:dyDescent="0.2">
      <c r="A3" s="25" t="s">
        <v>36</v>
      </c>
      <c r="B3" s="13"/>
      <c r="C3" s="13"/>
      <c r="D3" s="13"/>
    </row>
    <row r="4" spans="1:9" ht="13.5" thickBot="1" x14ac:dyDescent="0.25">
      <c r="A4" s="226"/>
      <c r="B4" s="227"/>
      <c r="C4" s="227"/>
      <c r="D4" s="227"/>
    </row>
    <row r="5" spans="1:9" ht="21.95" customHeight="1" thickBot="1" x14ac:dyDescent="0.25">
      <c r="A5" s="228" t="s">
        <v>1</v>
      </c>
      <c r="B5" s="229"/>
      <c r="C5" s="19" t="s">
        <v>31</v>
      </c>
      <c r="D5" s="20" t="s">
        <v>32</v>
      </c>
    </row>
    <row r="6" spans="1:9" ht="21.95" customHeight="1" thickTop="1" x14ac:dyDescent="0.2">
      <c r="A6" s="232" t="s">
        <v>2</v>
      </c>
      <c r="B6" s="21" t="s">
        <v>33</v>
      </c>
      <c r="C6" s="8">
        <v>1596.5838766717745</v>
      </c>
      <c r="D6" s="14">
        <v>1500</v>
      </c>
    </row>
    <row r="7" spans="1:9" ht="21.95" customHeight="1" x14ac:dyDescent="0.2">
      <c r="A7" s="231"/>
      <c r="B7" s="22" t="s">
        <v>34</v>
      </c>
      <c r="C7" s="9">
        <v>2625.1709727743259</v>
      </c>
      <c r="D7" s="15">
        <v>2517</v>
      </c>
    </row>
    <row r="8" spans="1:9" ht="21.95" customHeight="1" x14ac:dyDescent="0.2">
      <c r="A8" s="231"/>
      <c r="B8" s="22" t="s">
        <v>35</v>
      </c>
      <c r="C8" s="9">
        <v>3870.5823622947864</v>
      </c>
      <c r="D8" s="15">
        <v>3800</v>
      </c>
      <c r="I8" s="12"/>
    </row>
    <row r="9" spans="1:9" ht="21.95" customHeight="1" x14ac:dyDescent="0.2">
      <c r="A9" s="230"/>
      <c r="B9" s="23" t="s">
        <v>30</v>
      </c>
      <c r="C9" s="10">
        <v>2131.7348776961458</v>
      </c>
      <c r="D9" s="16">
        <v>1850</v>
      </c>
      <c r="I9" s="12"/>
    </row>
    <row r="10" spans="1:9" ht="21.95" customHeight="1" x14ac:dyDescent="0.2">
      <c r="A10" s="230" t="s">
        <v>3</v>
      </c>
      <c r="B10" s="22" t="s">
        <v>33</v>
      </c>
      <c r="C10" s="9">
        <v>1584.6311823350707</v>
      </c>
      <c r="D10" s="15">
        <v>1495</v>
      </c>
      <c r="I10" s="12"/>
    </row>
    <row r="11" spans="1:9" ht="21.95" customHeight="1" x14ac:dyDescent="0.2">
      <c r="A11" s="231"/>
      <c r="B11" s="22" t="s">
        <v>34</v>
      </c>
      <c r="C11" s="9">
        <v>2925.3940828234204</v>
      </c>
      <c r="D11" s="15">
        <v>2700</v>
      </c>
      <c r="I11" s="12"/>
    </row>
    <row r="12" spans="1:9" ht="21.95" customHeight="1" x14ac:dyDescent="0.2">
      <c r="A12" s="231"/>
      <c r="B12" s="22" t="s">
        <v>35</v>
      </c>
      <c r="C12" s="9">
        <v>3481.498236066021</v>
      </c>
      <c r="D12" s="15">
        <v>3244</v>
      </c>
      <c r="I12" s="12"/>
    </row>
    <row r="13" spans="1:9" ht="21.95" customHeight="1" x14ac:dyDescent="0.2">
      <c r="A13" s="230"/>
      <c r="B13" s="23" t="s">
        <v>30</v>
      </c>
      <c r="C13" s="10">
        <v>2299.1829075302812</v>
      </c>
      <c r="D13" s="16">
        <v>2000</v>
      </c>
      <c r="I13" s="12"/>
    </row>
    <row r="14" spans="1:9" ht="21.95" customHeight="1" x14ac:dyDescent="0.2">
      <c r="A14" s="230" t="s">
        <v>4</v>
      </c>
      <c r="B14" s="22" t="s">
        <v>33</v>
      </c>
      <c r="C14" s="9">
        <v>1890.9187967000241</v>
      </c>
      <c r="D14" s="15">
        <v>1715</v>
      </c>
      <c r="I14" s="12"/>
    </row>
    <row r="15" spans="1:9" ht="21.95" customHeight="1" x14ac:dyDescent="0.2">
      <c r="A15" s="231"/>
      <c r="B15" s="22" t="s">
        <v>34</v>
      </c>
      <c r="C15" s="9">
        <v>3407.5923619156142</v>
      </c>
      <c r="D15" s="15">
        <v>3000</v>
      </c>
      <c r="I15" s="12"/>
    </row>
    <row r="16" spans="1:9" ht="21.95" customHeight="1" x14ac:dyDescent="0.2">
      <c r="A16" s="231"/>
      <c r="B16" s="22" t="s">
        <v>35</v>
      </c>
      <c r="C16" s="9">
        <v>3917.222978602641</v>
      </c>
      <c r="D16" s="15">
        <v>3988</v>
      </c>
      <c r="I16" s="12"/>
    </row>
    <row r="17" spans="1:4" ht="21.95" customHeight="1" x14ac:dyDescent="0.2">
      <c r="A17" s="230"/>
      <c r="B17" s="23" t="s">
        <v>30</v>
      </c>
      <c r="C17" s="10">
        <v>2638.0228664987585</v>
      </c>
      <c r="D17" s="16">
        <v>2344</v>
      </c>
    </row>
    <row r="18" spans="1:4" ht="21.95" customHeight="1" x14ac:dyDescent="0.2">
      <c r="A18" s="230" t="s">
        <v>5</v>
      </c>
      <c r="B18" s="22" t="s">
        <v>33</v>
      </c>
      <c r="C18" s="9">
        <v>1724.6657898391895</v>
      </c>
      <c r="D18" s="15">
        <v>1500</v>
      </c>
    </row>
    <row r="19" spans="1:4" ht="21.95" customHeight="1" x14ac:dyDescent="0.2">
      <c r="A19" s="231"/>
      <c r="B19" s="22" t="s">
        <v>34</v>
      </c>
      <c r="C19" s="9">
        <v>2919.5523940918838</v>
      </c>
      <c r="D19" s="15">
        <v>2600</v>
      </c>
    </row>
    <row r="20" spans="1:4" ht="21.95" customHeight="1" x14ac:dyDescent="0.2">
      <c r="A20" s="231"/>
      <c r="B20" s="22" t="s">
        <v>35</v>
      </c>
      <c r="C20" s="9">
        <v>3607.9199544427051</v>
      </c>
      <c r="D20" s="15">
        <v>3500</v>
      </c>
    </row>
    <row r="21" spans="1:4" ht="21.95" customHeight="1" x14ac:dyDescent="0.2">
      <c r="A21" s="230"/>
      <c r="B21" s="23" t="s">
        <v>30</v>
      </c>
      <c r="C21" s="10">
        <v>2408.236540116578</v>
      </c>
      <c r="D21" s="16">
        <v>2150</v>
      </c>
    </row>
    <row r="22" spans="1:4" ht="21.95" customHeight="1" x14ac:dyDescent="0.2">
      <c r="A22" s="230" t="s">
        <v>6</v>
      </c>
      <c r="B22" s="22" t="s">
        <v>33</v>
      </c>
      <c r="C22" s="9">
        <v>1690.7639370889638</v>
      </c>
      <c r="D22" s="15">
        <v>1685</v>
      </c>
    </row>
    <row r="23" spans="1:4" ht="21.95" customHeight="1" x14ac:dyDescent="0.2">
      <c r="A23" s="231"/>
      <c r="B23" s="22" t="s">
        <v>34</v>
      </c>
      <c r="C23" s="9">
        <v>2917.2633568920123</v>
      </c>
      <c r="D23" s="15">
        <v>2914</v>
      </c>
    </row>
    <row r="24" spans="1:4" ht="21.95" customHeight="1" x14ac:dyDescent="0.2">
      <c r="A24" s="231"/>
      <c r="B24" s="22" t="s">
        <v>35</v>
      </c>
      <c r="C24" s="9">
        <v>3901.8846594579745</v>
      </c>
      <c r="D24" s="15">
        <v>3744</v>
      </c>
    </row>
    <row r="25" spans="1:4" ht="21.95" customHeight="1" x14ac:dyDescent="0.2">
      <c r="A25" s="230"/>
      <c r="B25" s="23" t="s">
        <v>30</v>
      </c>
      <c r="C25" s="10">
        <v>2546.3959765056361</v>
      </c>
      <c r="D25" s="16">
        <v>2050</v>
      </c>
    </row>
    <row r="26" spans="1:4" ht="21.95" customHeight="1" x14ac:dyDescent="0.2">
      <c r="A26" s="230" t="s">
        <v>110</v>
      </c>
      <c r="B26" s="22" t="s">
        <v>33</v>
      </c>
      <c r="C26" s="9">
        <v>1675.6447600795327</v>
      </c>
      <c r="D26" s="15">
        <v>1700</v>
      </c>
    </row>
    <row r="27" spans="1:4" ht="21.95" customHeight="1" x14ac:dyDescent="0.2">
      <c r="A27" s="231"/>
      <c r="B27" s="22" t="s">
        <v>34</v>
      </c>
      <c r="C27" s="9">
        <v>3308.2117422840297</v>
      </c>
      <c r="D27" s="15">
        <v>3000</v>
      </c>
    </row>
    <row r="28" spans="1:4" ht="21.95" customHeight="1" x14ac:dyDescent="0.2">
      <c r="A28" s="231"/>
      <c r="B28" s="22" t="s">
        <v>35</v>
      </c>
      <c r="C28" s="9">
        <v>4906.8017310352088</v>
      </c>
      <c r="D28" s="15">
        <v>4388</v>
      </c>
    </row>
    <row r="29" spans="1:4" ht="21.95" customHeight="1" x14ac:dyDescent="0.2">
      <c r="A29" s="230"/>
      <c r="B29" s="23" t="s">
        <v>30</v>
      </c>
      <c r="C29" s="10">
        <v>3247.4044058642166</v>
      </c>
      <c r="D29" s="16">
        <v>2610</v>
      </c>
    </row>
    <row r="30" spans="1:4" ht="21.95" customHeight="1" x14ac:dyDescent="0.2">
      <c r="A30" s="230" t="s">
        <v>111</v>
      </c>
      <c r="B30" s="22" t="s">
        <v>33</v>
      </c>
      <c r="C30" s="9"/>
      <c r="D30" s="15"/>
    </row>
    <row r="31" spans="1:4" ht="21.95" customHeight="1" x14ac:dyDescent="0.2">
      <c r="A31" s="231"/>
      <c r="B31" s="22" t="s">
        <v>34</v>
      </c>
      <c r="C31" s="9">
        <v>3674.8808629209875</v>
      </c>
      <c r="D31" s="15">
        <v>3100</v>
      </c>
    </row>
    <row r="32" spans="1:4" ht="21.95" customHeight="1" x14ac:dyDescent="0.2">
      <c r="A32" s="231"/>
      <c r="B32" s="22" t="s">
        <v>35</v>
      </c>
      <c r="C32" s="9">
        <v>4906.7381087396598</v>
      </c>
      <c r="D32" s="15">
        <v>4594</v>
      </c>
    </row>
    <row r="33" spans="1:6" ht="21.95" customHeight="1" x14ac:dyDescent="0.2">
      <c r="A33" s="230"/>
      <c r="B33" s="23" t="s">
        <v>30</v>
      </c>
      <c r="C33" s="10">
        <v>3477.1974447827006</v>
      </c>
      <c r="D33" s="16">
        <v>3000</v>
      </c>
    </row>
    <row r="34" spans="1:6" ht="21.95" customHeight="1" x14ac:dyDescent="0.2">
      <c r="A34" s="230" t="s">
        <v>9</v>
      </c>
      <c r="B34" s="22" t="s">
        <v>33</v>
      </c>
      <c r="C34" s="9">
        <v>1784.6844343972834</v>
      </c>
      <c r="D34" s="15">
        <v>1680</v>
      </c>
    </row>
    <row r="35" spans="1:6" ht="21.95" customHeight="1" x14ac:dyDescent="0.2">
      <c r="A35" s="231"/>
      <c r="B35" s="22" t="s">
        <v>34</v>
      </c>
      <c r="C35" s="9">
        <v>3310.6486480783992</v>
      </c>
      <c r="D35" s="15">
        <v>3000</v>
      </c>
    </row>
    <row r="36" spans="1:6" ht="21.95" customHeight="1" x14ac:dyDescent="0.2">
      <c r="A36" s="231"/>
      <c r="B36" s="22" t="s">
        <v>35</v>
      </c>
      <c r="C36" s="9">
        <v>4228.3422653006464</v>
      </c>
      <c r="D36" s="15">
        <v>3943</v>
      </c>
    </row>
    <row r="37" spans="1:6" ht="21.95" customHeight="1" x14ac:dyDescent="0.2">
      <c r="A37" s="230"/>
      <c r="B37" s="23" t="s">
        <v>30</v>
      </c>
      <c r="C37" s="10">
        <v>2832.9268878627927</v>
      </c>
      <c r="D37" s="16">
        <v>2500</v>
      </c>
    </row>
    <row r="38" spans="1:6" ht="21.95" customHeight="1" x14ac:dyDescent="0.2">
      <c r="A38" s="230" t="s">
        <v>10</v>
      </c>
      <c r="B38" s="22" t="s">
        <v>33</v>
      </c>
      <c r="C38" s="9">
        <v>1678.9290144220404</v>
      </c>
      <c r="D38" s="15">
        <v>1600</v>
      </c>
    </row>
    <row r="39" spans="1:6" ht="21.95" customHeight="1" x14ac:dyDescent="0.2">
      <c r="A39" s="231"/>
      <c r="B39" s="22" t="s">
        <v>34</v>
      </c>
      <c r="C39" s="9">
        <v>3001.5454876411673</v>
      </c>
      <c r="D39" s="15">
        <v>2535</v>
      </c>
    </row>
    <row r="40" spans="1:6" ht="21.95" customHeight="1" x14ac:dyDescent="0.2">
      <c r="A40" s="231"/>
      <c r="B40" s="22" t="s">
        <v>35</v>
      </c>
      <c r="C40" s="9">
        <v>3565.6700854359228</v>
      </c>
      <c r="D40" s="15">
        <v>3684</v>
      </c>
    </row>
    <row r="41" spans="1:6" ht="21.95" customHeight="1" x14ac:dyDescent="0.2">
      <c r="A41" s="230"/>
      <c r="B41" s="23" t="s">
        <v>30</v>
      </c>
      <c r="C41" s="10">
        <v>2499.0516558042</v>
      </c>
      <c r="D41" s="16">
        <v>2200</v>
      </c>
    </row>
    <row r="42" spans="1:6" ht="21.95" customHeight="1" x14ac:dyDescent="0.2">
      <c r="A42" s="230" t="s">
        <v>112</v>
      </c>
      <c r="B42" s="22" t="s">
        <v>33</v>
      </c>
      <c r="C42" s="9">
        <v>1607.519010658795</v>
      </c>
      <c r="D42" s="15">
        <v>1400</v>
      </c>
    </row>
    <row r="43" spans="1:6" ht="21.95" customHeight="1" x14ac:dyDescent="0.2">
      <c r="A43" s="231"/>
      <c r="B43" s="22" t="s">
        <v>34</v>
      </c>
      <c r="C43" s="9">
        <v>3476.8614272478644</v>
      </c>
      <c r="D43" s="15">
        <v>2700</v>
      </c>
    </row>
    <row r="44" spans="1:6" ht="21.95" customHeight="1" x14ac:dyDescent="0.2">
      <c r="A44" s="231"/>
      <c r="B44" s="22" t="s">
        <v>35</v>
      </c>
      <c r="C44" s="9">
        <v>3959.8196207035962</v>
      </c>
      <c r="D44" s="15">
        <v>3988</v>
      </c>
    </row>
    <row r="45" spans="1:6" ht="21.95" customHeight="1" x14ac:dyDescent="0.2">
      <c r="A45" s="230"/>
      <c r="B45" s="23" t="s">
        <v>30</v>
      </c>
      <c r="C45" s="10">
        <v>2674.8928699692165</v>
      </c>
      <c r="D45" s="16">
        <v>2052</v>
      </c>
    </row>
    <row r="46" spans="1:6" ht="21.95" customHeight="1" x14ac:dyDescent="0.2">
      <c r="A46" s="230" t="s">
        <v>12</v>
      </c>
      <c r="B46" s="22" t="s">
        <v>33</v>
      </c>
      <c r="C46" s="9">
        <v>1192.8634485814514</v>
      </c>
      <c r="D46" s="15">
        <v>1150</v>
      </c>
      <c r="F46" s="11"/>
    </row>
    <row r="47" spans="1:6" ht="21.95" customHeight="1" x14ac:dyDescent="0.2">
      <c r="A47" s="231"/>
      <c r="B47" s="22" t="s">
        <v>34</v>
      </c>
      <c r="C47" s="9">
        <v>2363.0188001132492</v>
      </c>
      <c r="D47" s="15">
        <v>2278</v>
      </c>
      <c r="F47" s="11"/>
    </row>
    <row r="48" spans="1:6" ht="21.95" customHeight="1" x14ac:dyDescent="0.2">
      <c r="A48" s="231"/>
      <c r="B48" s="22" t="s">
        <v>35</v>
      </c>
      <c r="C48" s="9"/>
      <c r="D48" s="15"/>
      <c r="F48" s="12"/>
    </row>
    <row r="49" spans="1:6" ht="21.95" customHeight="1" x14ac:dyDescent="0.2">
      <c r="A49" s="230"/>
      <c r="B49" s="23" t="s">
        <v>30</v>
      </c>
      <c r="C49" s="10">
        <v>1924.0913116065192</v>
      </c>
      <c r="D49" s="16">
        <v>1651</v>
      </c>
      <c r="F49" s="12"/>
    </row>
    <row r="50" spans="1:6" ht="21.95" customHeight="1" x14ac:dyDescent="0.2">
      <c r="A50" s="230" t="s">
        <v>13</v>
      </c>
      <c r="B50" s="22" t="s">
        <v>33</v>
      </c>
      <c r="C50" s="9">
        <v>1530.4141214886708</v>
      </c>
      <c r="D50" s="15">
        <v>1300</v>
      </c>
      <c r="F50" s="12"/>
    </row>
    <row r="51" spans="1:6" ht="21.95" customHeight="1" x14ac:dyDescent="0.2">
      <c r="A51" s="231"/>
      <c r="B51" s="22" t="s">
        <v>34</v>
      </c>
      <c r="C51" s="9">
        <v>2948.5503969239007</v>
      </c>
      <c r="D51" s="15">
        <v>2760</v>
      </c>
      <c r="F51" s="12"/>
    </row>
    <row r="52" spans="1:6" ht="21.95" customHeight="1" x14ac:dyDescent="0.2">
      <c r="A52" s="231"/>
      <c r="B52" s="22" t="s">
        <v>35</v>
      </c>
      <c r="C52" s="9">
        <v>4045.7061463611867</v>
      </c>
      <c r="D52" s="15">
        <v>3995</v>
      </c>
      <c r="F52" s="12"/>
    </row>
    <row r="53" spans="1:6" ht="21.95" customHeight="1" x14ac:dyDescent="0.2">
      <c r="A53" s="230"/>
      <c r="B53" s="23" t="s">
        <v>30</v>
      </c>
      <c r="C53" s="10">
        <v>2663.7167271484109</v>
      </c>
      <c r="D53" s="16">
        <v>2392</v>
      </c>
      <c r="F53" s="12"/>
    </row>
    <row r="54" spans="1:6" ht="21.95" customHeight="1" x14ac:dyDescent="0.2">
      <c r="A54" s="230" t="s">
        <v>14</v>
      </c>
      <c r="B54" s="22" t="s">
        <v>33</v>
      </c>
      <c r="C54" s="9">
        <v>1904.9908338067198</v>
      </c>
      <c r="D54" s="15">
        <v>1600</v>
      </c>
      <c r="F54" s="12"/>
    </row>
    <row r="55" spans="1:6" ht="21.95" customHeight="1" x14ac:dyDescent="0.2">
      <c r="A55" s="231"/>
      <c r="B55" s="22" t="s">
        <v>34</v>
      </c>
      <c r="C55" s="9">
        <v>2833.8315110536291</v>
      </c>
      <c r="D55" s="15">
        <v>2600</v>
      </c>
      <c r="F55" s="12"/>
    </row>
    <row r="56" spans="1:6" ht="21.95" customHeight="1" x14ac:dyDescent="0.2">
      <c r="A56" s="231"/>
      <c r="B56" s="22" t="s">
        <v>35</v>
      </c>
      <c r="C56" s="9">
        <v>3415.6760087752218</v>
      </c>
      <c r="D56" s="15">
        <v>3044</v>
      </c>
      <c r="F56" s="11"/>
    </row>
    <row r="57" spans="1:6" ht="21.95" customHeight="1" x14ac:dyDescent="0.2">
      <c r="A57" s="230"/>
      <c r="B57" s="23" t="s">
        <v>30</v>
      </c>
      <c r="C57" s="10">
        <v>2523.3643816482868</v>
      </c>
      <c r="D57" s="16">
        <v>2190</v>
      </c>
      <c r="F57" s="11"/>
    </row>
    <row r="58" spans="1:6" ht="21.95" customHeight="1" x14ac:dyDescent="0.2">
      <c r="A58" s="230" t="s">
        <v>15</v>
      </c>
      <c r="B58" s="22" t="s">
        <v>33</v>
      </c>
      <c r="C58" s="9">
        <v>1769.7595930968339</v>
      </c>
      <c r="D58" s="15">
        <v>1898</v>
      </c>
      <c r="F58" s="11"/>
    </row>
    <row r="59" spans="1:6" ht="21.95" customHeight="1" x14ac:dyDescent="0.2">
      <c r="A59" s="231"/>
      <c r="B59" s="22" t="s">
        <v>34</v>
      </c>
      <c r="C59" s="9">
        <v>3187.4170536742763</v>
      </c>
      <c r="D59" s="15">
        <v>3000</v>
      </c>
      <c r="F59" s="2"/>
    </row>
    <row r="60" spans="1:6" ht="21.95" customHeight="1" x14ac:dyDescent="0.2">
      <c r="A60" s="231"/>
      <c r="B60" s="22" t="s">
        <v>35</v>
      </c>
      <c r="C60" s="9">
        <v>4151.5337927830988</v>
      </c>
      <c r="D60" s="15">
        <v>4000</v>
      </c>
      <c r="F60" s="2"/>
    </row>
    <row r="61" spans="1:6" ht="21.95" customHeight="1" x14ac:dyDescent="0.2">
      <c r="A61" s="230"/>
      <c r="B61" s="23" t="s">
        <v>30</v>
      </c>
      <c r="C61" s="10">
        <v>2782.7278876064911</v>
      </c>
      <c r="D61" s="16">
        <v>2540</v>
      </c>
      <c r="F61" s="2"/>
    </row>
    <row r="62" spans="1:6" ht="21.95" customHeight="1" x14ac:dyDescent="0.2">
      <c r="A62" s="230" t="s">
        <v>16</v>
      </c>
      <c r="B62" s="22" t="s">
        <v>33</v>
      </c>
      <c r="C62" s="9">
        <v>1583.023800591274</v>
      </c>
      <c r="D62" s="15">
        <v>1277</v>
      </c>
      <c r="F62" s="2"/>
    </row>
    <row r="63" spans="1:6" ht="21.95" customHeight="1" x14ac:dyDescent="0.2">
      <c r="A63" s="231"/>
      <c r="B63" s="22" t="s">
        <v>34</v>
      </c>
      <c r="C63" s="9">
        <v>2932.4658930824089</v>
      </c>
      <c r="D63" s="15">
        <v>2770</v>
      </c>
    </row>
    <row r="64" spans="1:6" ht="21.95" customHeight="1" x14ac:dyDescent="0.2">
      <c r="A64" s="231"/>
      <c r="B64" s="22" t="s">
        <v>35</v>
      </c>
      <c r="C64" s="9">
        <v>3673.7685546169582</v>
      </c>
      <c r="D64" s="15">
        <v>3600</v>
      </c>
    </row>
    <row r="65" spans="1:4" ht="21.95" customHeight="1" x14ac:dyDescent="0.2">
      <c r="A65" s="230"/>
      <c r="B65" s="23" t="s">
        <v>30</v>
      </c>
      <c r="C65" s="10">
        <v>2424.1513908317979</v>
      </c>
      <c r="D65" s="16">
        <v>2200</v>
      </c>
    </row>
    <row r="66" spans="1:4" ht="21.95" customHeight="1" x14ac:dyDescent="0.2">
      <c r="A66" s="230" t="s">
        <v>17</v>
      </c>
      <c r="B66" s="22" t="s">
        <v>33</v>
      </c>
      <c r="C66" s="9">
        <v>1394.7385003003574</v>
      </c>
      <c r="D66" s="15">
        <v>1200</v>
      </c>
    </row>
    <row r="67" spans="1:4" ht="21.95" customHeight="1" x14ac:dyDescent="0.2">
      <c r="A67" s="231"/>
      <c r="B67" s="22" t="s">
        <v>34</v>
      </c>
      <c r="C67" s="9">
        <v>2545.9925879937941</v>
      </c>
      <c r="D67" s="15">
        <v>2400</v>
      </c>
    </row>
    <row r="68" spans="1:4" ht="21.95" customHeight="1" x14ac:dyDescent="0.2">
      <c r="A68" s="231"/>
      <c r="B68" s="22" t="s">
        <v>35</v>
      </c>
      <c r="C68" s="9"/>
      <c r="D68" s="15"/>
    </row>
    <row r="69" spans="1:4" ht="21.95" customHeight="1" x14ac:dyDescent="0.2">
      <c r="A69" s="230"/>
      <c r="B69" s="23" t="s">
        <v>30</v>
      </c>
      <c r="C69" s="10">
        <v>1886.0668347168742</v>
      </c>
      <c r="D69" s="16">
        <v>1600</v>
      </c>
    </row>
    <row r="70" spans="1:4" ht="21.95" customHeight="1" x14ac:dyDescent="0.2">
      <c r="A70" s="230" t="s">
        <v>18</v>
      </c>
      <c r="B70" s="22" t="s">
        <v>33</v>
      </c>
      <c r="C70" s="9"/>
      <c r="D70" s="15"/>
    </row>
    <row r="71" spans="1:4" ht="21.95" customHeight="1" x14ac:dyDescent="0.2">
      <c r="A71" s="231"/>
      <c r="B71" s="22" t="s">
        <v>34</v>
      </c>
      <c r="C71" s="9">
        <v>3759.2105037927472</v>
      </c>
      <c r="D71" s="15">
        <v>2989</v>
      </c>
    </row>
    <row r="72" spans="1:4" ht="21.95" customHeight="1" x14ac:dyDescent="0.2">
      <c r="A72" s="231"/>
      <c r="B72" s="22" t="s">
        <v>35</v>
      </c>
      <c r="C72" s="9">
        <v>4143.0384518037845</v>
      </c>
      <c r="D72" s="15">
        <v>3898</v>
      </c>
    </row>
    <row r="73" spans="1:4" ht="21.95" customHeight="1" x14ac:dyDescent="0.2">
      <c r="A73" s="230"/>
      <c r="B73" s="23" t="s">
        <v>30</v>
      </c>
      <c r="C73" s="10">
        <v>3087.0920007951581</v>
      </c>
      <c r="D73" s="16">
        <v>2560</v>
      </c>
    </row>
    <row r="74" spans="1:4" ht="21.95" customHeight="1" x14ac:dyDescent="0.2">
      <c r="A74" s="230" t="s">
        <v>30</v>
      </c>
      <c r="B74" s="22" t="s">
        <v>33</v>
      </c>
      <c r="C74" s="9">
        <v>1668.3211105568289</v>
      </c>
      <c r="D74" s="15">
        <v>1500</v>
      </c>
    </row>
    <row r="75" spans="1:4" ht="21.95" customHeight="1" x14ac:dyDescent="0.2">
      <c r="A75" s="231"/>
      <c r="B75" s="22" t="s">
        <v>34</v>
      </c>
      <c r="C75" s="9">
        <v>3084.4727951849004</v>
      </c>
      <c r="D75" s="15">
        <v>2744</v>
      </c>
    </row>
    <row r="76" spans="1:4" ht="21.95" customHeight="1" x14ac:dyDescent="0.2">
      <c r="A76" s="231"/>
      <c r="B76" s="22" t="s">
        <v>35</v>
      </c>
      <c r="C76" s="9">
        <v>3969.2629465874866</v>
      </c>
      <c r="D76" s="15">
        <v>3800</v>
      </c>
    </row>
    <row r="77" spans="1:4" ht="21.95" customHeight="1" thickBot="1" x14ac:dyDescent="0.25">
      <c r="A77" s="233"/>
      <c r="B77" s="24" t="s">
        <v>30</v>
      </c>
      <c r="C77" s="17">
        <v>2589.2267909170068</v>
      </c>
      <c r="D77" s="18">
        <v>2200</v>
      </c>
    </row>
    <row r="79" spans="1:4" x14ac:dyDescent="0.2">
      <c r="A79" s="5" t="s">
        <v>58</v>
      </c>
    </row>
    <row r="80" spans="1:4" x14ac:dyDescent="0.2">
      <c r="A80" s="1" t="s">
        <v>62</v>
      </c>
    </row>
    <row r="81" spans="1:1" x14ac:dyDescent="0.2">
      <c r="A81" s="48" t="s">
        <v>59</v>
      </c>
    </row>
  </sheetData>
  <mergeCells count="20">
    <mergeCell ref="A66:A69"/>
    <mergeCell ref="A70:A73"/>
    <mergeCell ref="A74:A77"/>
    <mergeCell ref="A46:A49"/>
    <mergeCell ref="A50:A53"/>
    <mergeCell ref="A54:A57"/>
    <mergeCell ref="A58:A61"/>
    <mergeCell ref="A62:A65"/>
    <mergeCell ref="A38:A41"/>
    <mergeCell ref="A42:A45"/>
    <mergeCell ref="A6:A9"/>
    <mergeCell ref="A10:A13"/>
    <mergeCell ref="A14:A17"/>
    <mergeCell ref="A18:A21"/>
    <mergeCell ref="A22:A25"/>
    <mergeCell ref="A4:D4"/>
    <mergeCell ref="A5:B5"/>
    <mergeCell ref="A26:A29"/>
    <mergeCell ref="A30:A33"/>
    <mergeCell ref="A34:A3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topLeftCell="A25" zoomScale="75" zoomScaleNormal="75" workbookViewId="0">
      <selection activeCell="A51" sqref="A51:A52"/>
    </sheetView>
  </sheetViews>
  <sheetFormatPr baseColWidth="10" defaultColWidth="11.42578125" defaultRowHeight="12.75" x14ac:dyDescent="0.2"/>
  <cols>
    <col min="1" max="1" width="64.5703125" style="28" customWidth="1"/>
    <col min="2" max="3" width="12" style="28" customWidth="1"/>
    <col min="4" max="4" width="12.5703125" style="28" customWidth="1"/>
    <col min="5" max="5" width="14.42578125" style="28" customWidth="1"/>
    <col min="6" max="6" width="10.85546875" style="28" customWidth="1"/>
    <col min="7" max="7" width="14.85546875" style="28" customWidth="1"/>
    <col min="8" max="8" width="13.28515625" style="28" customWidth="1"/>
    <col min="9" max="9" width="14.42578125" style="28" customWidth="1"/>
    <col min="10" max="10" width="11.7109375" style="28" customWidth="1"/>
    <col min="11" max="11" width="11.5703125" style="28" bestFit="1" customWidth="1"/>
    <col min="12" max="13" width="11.28515625" style="28" customWidth="1"/>
    <col min="14" max="14" width="10.7109375" style="28" customWidth="1"/>
    <col min="15" max="15" width="13.5703125" style="28" bestFit="1" customWidth="1"/>
    <col min="16" max="16" width="13.42578125" style="28" customWidth="1"/>
    <col min="17" max="16384" width="11.42578125" style="28"/>
  </cols>
  <sheetData>
    <row r="1" spans="1:25" ht="21.95" customHeight="1" x14ac:dyDescent="0.2">
      <c r="A1" s="234" t="s">
        <v>118</v>
      </c>
      <c r="B1" s="234"/>
      <c r="C1" s="234"/>
      <c r="D1" s="234"/>
      <c r="E1" s="174"/>
      <c r="F1" s="174"/>
      <c r="G1" s="174"/>
      <c r="H1" s="174"/>
      <c r="I1" s="174"/>
      <c r="J1" s="118"/>
      <c r="K1" s="118"/>
      <c r="L1" s="118"/>
      <c r="M1" s="118"/>
      <c r="N1" s="118"/>
      <c r="O1" s="118"/>
      <c r="P1" s="118"/>
    </row>
    <row r="2" spans="1:25" ht="21.95" customHeight="1" thickBot="1" x14ac:dyDescent="0.25">
      <c r="A2" s="133"/>
      <c r="B2" s="133"/>
      <c r="C2" s="133"/>
      <c r="D2" s="133"/>
      <c r="E2" s="174"/>
      <c r="F2" s="174"/>
      <c r="G2" s="174"/>
      <c r="H2" s="174"/>
      <c r="I2" s="174"/>
      <c r="J2" s="118"/>
      <c r="K2" s="118"/>
      <c r="L2" s="118"/>
      <c r="M2" s="118"/>
      <c r="N2" s="118"/>
      <c r="O2" s="118"/>
      <c r="P2" s="118"/>
    </row>
    <row r="3" spans="1:25" ht="59.25" customHeight="1" thickTop="1" thickBot="1" x14ac:dyDescent="0.25">
      <c r="A3" s="177"/>
      <c r="B3" s="235" t="s">
        <v>119</v>
      </c>
      <c r="C3" s="236"/>
      <c r="D3" s="236"/>
      <c r="E3" s="236"/>
      <c r="F3" s="236"/>
      <c r="G3" s="236"/>
      <c r="H3" s="236"/>
      <c r="I3" s="237"/>
      <c r="J3" s="238" t="s">
        <v>120</v>
      </c>
      <c r="K3" s="239"/>
      <c r="L3" s="239"/>
      <c r="M3" s="239"/>
      <c r="N3" s="239"/>
      <c r="O3" s="240"/>
      <c r="P3" s="118"/>
    </row>
    <row r="4" spans="1:25" ht="72.75" customHeight="1" thickTop="1" thickBot="1" x14ac:dyDescent="0.25">
      <c r="A4" s="178" t="s">
        <v>1</v>
      </c>
      <c r="B4" s="179" t="s">
        <v>29</v>
      </c>
      <c r="C4" s="180" t="s">
        <v>55</v>
      </c>
      <c r="D4" s="181" t="s">
        <v>25</v>
      </c>
      <c r="E4" s="180" t="s">
        <v>54</v>
      </c>
      <c r="F4" s="181" t="s">
        <v>38</v>
      </c>
      <c r="G4" s="180" t="s">
        <v>56</v>
      </c>
      <c r="H4" s="182" t="s">
        <v>52</v>
      </c>
      <c r="I4" s="183" t="s">
        <v>53</v>
      </c>
      <c r="J4" s="181" t="s">
        <v>26</v>
      </c>
      <c r="K4" s="184" t="s">
        <v>27</v>
      </c>
      <c r="L4" s="184" t="s">
        <v>121</v>
      </c>
      <c r="M4" s="184" t="s">
        <v>39</v>
      </c>
      <c r="N4" s="184" t="s">
        <v>28</v>
      </c>
      <c r="O4" s="185" t="s">
        <v>50</v>
      </c>
      <c r="P4" s="118"/>
    </row>
    <row r="5" spans="1:25" ht="21.95" customHeight="1" thickBot="1" x14ac:dyDescent="0.25">
      <c r="A5" s="186" t="s">
        <v>20</v>
      </c>
      <c r="B5" s="203">
        <v>57</v>
      </c>
      <c r="C5" s="204" t="s">
        <v>122</v>
      </c>
      <c r="D5" s="203">
        <v>167</v>
      </c>
      <c r="E5" s="204" t="s">
        <v>122</v>
      </c>
      <c r="F5" s="203">
        <v>12</v>
      </c>
      <c r="G5" s="204" t="s">
        <v>122</v>
      </c>
      <c r="H5" s="205">
        <v>236</v>
      </c>
      <c r="I5" s="206" t="s">
        <v>122</v>
      </c>
      <c r="J5" s="207" t="s">
        <v>122</v>
      </c>
      <c r="K5" s="207" t="s">
        <v>122</v>
      </c>
      <c r="L5" s="207" t="s">
        <v>122</v>
      </c>
      <c r="M5" s="207" t="s">
        <v>122</v>
      </c>
      <c r="N5" s="207" t="s">
        <v>122</v>
      </c>
      <c r="O5" s="208" t="s">
        <v>122</v>
      </c>
      <c r="P5" s="118"/>
      <c r="Q5" s="29"/>
      <c r="S5" s="44"/>
      <c r="V5" s="44"/>
      <c r="Y5" s="44"/>
    </row>
    <row r="6" spans="1:25" ht="21.95" customHeight="1" thickBot="1" x14ac:dyDescent="0.25">
      <c r="A6" s="187" t="s">
        <v>108</v>
      </c>
      <c r="B6" s="209">
        <v>118</v>
      </c>
      <c r="C6" s="210">
        <v>2.0705386909984209E-2</v>
      </c>
      <c r="D6" s="203">
        <v>924</v>
      </c>
      <c r="E6" s="210">
        <v>6.1006206259078308E-2</v>
      </c>
      <c r="F6" s="203">
        <v>239</v>
      </c>
      <c r="G6" s="210">
        <v>8.2871012482662973E-2</v>
      </c>
      <c r="H6" s="203">
        <v>1281</v>
      </c>
      <c r="I6" s="210">
        <v>5.5120481927710845E-2</v>
      </c>
      <c r="J6" s="211">
        <v>1450</v>
      </c>
      <c r="K6" s="211">
        <v>4249</v>
      </c>
      <c r="L6" s="211">
        <v>5699</v>
      </c>
      <c r="M6" s="211">
        <v>5210</v>
      </c>
      <c r="N6" s="211">
        <v>15146</v>
      </c>
      <c r="O6" s="212">
        <v>2884</v>
      </c>
      <c r="P6" s="118"/>
      <c r="S6" s="44"/>
      <c r="V6" s="44"/>
      <c r="Y6" s="44"/>
    </row>
    <row r="7" spans="1:25" ht="21.95" customHeight="1" thickBot="1" x14ac:dyDescent="0.25">
      <c r="A7" s="188" t="s">
        <v>3</v>
      </c>
      <c r="B7" s="209">
        <v>44</v>
      </c>
      <c r="C7" s="210">
        <v>1.8340975406419342E-2</v>
      </c>
      <c r="D7" s="203">
        <v>450</v>
      </c>
      <c r="E7" s="210">
        <v>5.2459780834693402E-2</v>
      </c>
      <c r="F7" s="203">
        <v>178</v>
      </c>
      <c r="G7" s="210">
        <v>7.8241758241758247E-2</v>
      </c>
      <c r="H7" s="203">
        <v>672</v>
      </c>
      <c r="I7" s="210">
        <v>5.249589875790954E-2</v>
      </c>
      <c r="J7" s="211">
        <v>836</v>
      </c>
      <c r="K7" s="211">
        <v>1563</v>
      </c>
      <c r="L7" s="211">
        <v>2399</v>
      </c>
      <c r="M7" s="211">
        <v>1948</v>
      </c>
      <c r="N7" s="211">
        <v>8578</v>
      </c>
      <c r="O7" s="212">
        <v>2275</v>
      </c>
      <c r="P7" s="118"/>
      <c r="S7" s="44"/>
      <c r="V7" s="44"/>
      <c r="Y7" s="44"/>
    </row>
    <row r="8" spans="1:25" ht="21.95" customHeight="1" thickBot="1" x14ac:dyDescent="0.25">
      <c r="A8" s="188" t="s">
        <v>109</v>
      </c>
      <c r="B8" s="209">
        <v>73</v>
      </c>
      <c r="C8" s="210">
        <v>1.7787524366471734E-2</v>
      </c>
      <c r="D8" s="203">
        <v>835</v>
      </c>
      <c r="E8" s="210">
        <v>3.9506056018168055E-2</v>
      </c>
      <c r="F8" s="203">
        <v>162</v>
      </c>
      <c r="G8" s="210">
        <v>5.6722689075630252E-2</v>
      </c>
      <c r="H8" s="203">
        <v>1070</v>
      </c>
      <c r="I8" s="210">
        <v>3.9303555686159272E-2</v>
      </c>
      <c r="J8" s="211">
        <v>1472</v>
      </c>
      <c r="K8" s="211">
        <v>2632</v>
      </c>
      <c r="L8" s="211">
        <v>4104</v>
      </c>
      <c r="M8" s="211">
        <v>3232</v>
      </c>
      <c r="N8" s="211">
        <v>21136</v>
      </c>
      <c r="O8" s="212">
        <v>2856</v>
      </c>
      <c r="P8" s="118"/>
      <c r="S8" s="44"/>
      <c r="V8" s="44"/>
      <c r="Y8" s="44"/>
    </row>
    <row r="9" spans="1:25" ht="21.95" customHeight="1" thickBot="1" x14ac:dyDescent="0.25">
      <c r="A9" s="188" t="s">
        <v>5</v>
      </c>
      <c r="B9" s="209">
        <v>106</v>
      </c>
      <c r="C9" s="210">
        <v>2.5298329355608593E-2</v>
      </c>
      <c r="D9" s="203">
        <v>1021</v>
      </c>
      <c r="E9" s="210">
        <v>5.0105511115473331E-2</v>
      </c>
      <c r="F9" s="203">
        <v>218</v>
      </c>
      <c r="G9" s="210">
        <v>7.2281167108753319E-2</v>
      </c>
      <c r="H9" s="203">
        <v>1345</v>
      </c>
      <c r="I9" s="210">
        <v>5.0117375265491669E-2</v>
      </c>
      <c r="J9" s="211">
        <v>1424</v>
      </c>
      <c r="K9" s="211">
        <v>2766</v>
      </c>
      <c r="L9" s="211">
        <v>4190</v>
      </c>
      <c r="M9" s="211">
        <v>3444</v>
      </c>
      <c r="N9" s="211">
        <v>20377</v>
      </c>
      <c r="O9" s="212">
        <v>3016</v>
      </c>
      <c r="P9" s="118"/>
      <c r="S9" s="44"/>
      <c r="V9" s="44"/>
      <c r="Y9" s="44"/>
    </row>
    <row r="10" spans="1:25" ht="21.95" customHeight="1" thickBot="1" x14ac:dyDescent="0.25">
      <c r="A10" s="188" t="s">
        <v>6</v>
      </c>
      <c r="B10" s="209">
        <v>35</v>
      </c>
      <c r="C10" s="210">
        <v>1.4950875694147801E-2</v>
      </c>
      <c r="D10" s="203">
        <v>475</v>
      </c>
      <c r="E10" s="210">
        <v>3.7422201213267156E-2</v>
      </c>
      <c r="F10" s="203">
        <v>199</v>
      </c>
      <c r="G10" s="210">
        <v>5.8238220661398887E-2</v>
      </c>
      <c r="H10" s="203">
        <v>709</v>
      </c>
      <c r="I10" s="210">
        <v>3.9824748637870021E-2</v>
      </c>
      <c r="J10" s="211">
        <v>1111</v>
      </c>
      <c r="K10" s="211">
        <v>1230</v>
      </c>
      <c r="L10" s="211">
        <v>2341</v>
      </c>
      <c r="M10" s="211">
        <v>1693</v>
      </c>
      <c r="N10" s="211">
        <v>12693</v>
      </c>
      <c r="O10" s="212">
        <v>3417</v>
      </c>
      <c r="P10" s="118"/>
      <c r="S10" s="44"/>
      <c r="V10" s="44"/>
      <c r="Y10" s="44"/>
    </row>
    <row r="11" spans="1:25" ht="21.95" customHeight="1" thickBot="1" x14ac:dyDescent="0.25">
      <c r="A11" s="188" t="s">
        <v>110</v>
      </c>
      <c r="B11" s="209">
        <v>34</v>
      </c>
      <c r="C11" s="210">
        <v>1.4178482068390326E-2</v>
      </c>
      <c r="D11" s="203">
        <v>282</v>
      </c>
      <c r="E11" s="210">
        <v>2.4687034929528145E-2</v>
      </c>
      <c r="F11" s="203">
        <v>159</v>
      </c>
      <c r="G11" s="210">
        <v>3.3277521975722056E-2</v>
      </c>
      <c r="H11" s="203">
        <v>475</v>
      </c>
      <c r="I11" s="210">
        <v>2.6936599750482022E-2</v>
      </c>
      <c r="J11" s="211">
        <v>1516</v>
      </c>
      <c r="K11" s="211">
        <v>882</v>
      </c>
      <c r="L11" s="211">
        <v>2398</v>
      </c>
      <c r="M11" s="211">
        <v>1433</v>
      </c>
      <c r="N11" s="211">
        <v>11423</v>
      </c>
      <c r="O11" s="212">
        <v>4778</v>
      </c>
      <c r="P11" s="118"/>
      <c r="S11" s="44"/>
      <c r="V11" s="44"/>
      <c r="Y11" s="44"/>
    </row>
    <row r="12" spans="1:25" ht="21.95" customHeight="1" thickBot="1" x14ac:dyDescent="0.25">
      <c r="A12" s="188" t="s">
        <v>111</v>
      </c>
      <c r="B12" s="209">
        <v>25</v>
      </c>
      <c r="C12" s="210">
        <v>9.4912680334092638E-3</v>
      </c>
      <c r="D12" s="203">
        <v>247</v>
      </c>
      <c r="E12" s="210">
        <v>2.0166557805355978E-2</v>
      </c>
      <c r="F12" s="203">
        <v>134</v>
      </c>
      <c r="G12" s="210">
        <v>2.7600411946446961E-2</v>
      </c>
      <c r="H12" s="203">
        <v>406</v>
      </c>
      <c r="I12" s="210">
        <v>2.1765935774406261E-2</v>
      </c>
      <c r="J12" s="211">
        <v>1738</v>
      </c>
      <c r="K12" s="211">
        <v>896</v>
      </c>
      <c r="L12" s="211">
        <v>2634</v>
      </c>
      <c r="M12" s="211">
        <v>1550</v>
      </c>
      <c r="N12" s="211">
        <v>12248</v>
      </c>
      <c r="O12" s="212">
        <v>4855</v>
      </c>
      <c r="P12" s="118"/>
      <c r="S12" s="44"/>
      <c r="V12" s="44"/>
      <c r="Y12" s="44"/>
    </row>
    <row r="13" spans="1:25" ht="21.95" customHeight="1" thickBot="1" x14ac:dyDescent="0.25">
      <c r="A13" s="188" t="s">
        <v>9</v>
      </c>
      <c r="B13" s="209">
        <v>43</v>
      </c>
      <c r="C13" s="210">
        <v>8.9995814148179157E-3</v>
      </c>
      <c r="D13" s="203">
        <v>575</v>
      </c>
      <c r="E13" s="210">
        <v>2.5888073477105939E-2</v>
      </c>
      <c r="F13" s="203">
        <v>212</v>
      </c>
      <c r="G13" s="210">
        <v>3.9596563317146061E-2</v>
      </c>
      <c r="H13" s="203">
        <v>830</v>
      </c>
      <c r="I13" s="210">
        <v>2.669067755732064E-2</v>
      </c>
      <c r="J13" s="211">
        <v>2221</v>
      </c>
      <c r="K13" s="211">
        <v>2557</v>
      </c>
      <c r="L13" s="211">
        <v>4778</v>
      </c>
      <c r="M13" s="211">
        <v>3532</v>
      </c>
      <c r="N13" s="211">
        <v>22211</v>
      </c>
      <c r="O13" s="212">
        <v>5354</v>
      </c>
      <c r="P13" s="118"/>
      <c r="S13" s="44"/>
      <c r="V13" s="44"/>
      <c r="Y13" s="44"/>
    </row>
    <row r="14" spans="1:25" ht="21.95" customHeight="1" thickBot="1" x14ac:dyDescent="0.25">
      <c r="A14" s="188" t="s">
        <v>10</v>
      </c>
      <c r="B14" s="209">
        <v>62</v>
      </c>
      <c r="C14" s="210">
        <v>1.8879415347137638E-2</v>
      </c>
      <c r="D14" s="203">
        <v>589</v>
      </c>
      <c r="E14" s="210">
        <v>4.086872051068554E-2</v>
      </c>
      <c r="F14" s="203">
        <v>268</v>
      </c>
      <c r="G14" s="210">
        <v>5.9397163120567378E-2</v>
      </c>
      <c r="H14" s="203">
        <v>919</v>
      </c>
      <c r="I14" s="210">
        <v>4.3113154437980861E-2</v>
      </c>
      <c r="J14" s="211">
        <v>1536</v>
      </c>
      <c r="K14" s="211">
        <v>1748</v>
      </c>
      <c r="L14" s="211">
        <v>3284</v>
      </c>
      <c r="M14" s="211">
        <v>2392</v>
      </c>
      <c r="N14" s="211">
        <v>14412</v>
      </c>
      <c r="O14" s="212">
        <v>4512</v>
      </c>
      <c r="P14" s="118"/>
      <c r="S14" s="44"/>
      <c r="V14" s="44"/>
      <c r="Y14" s="44"/>
    </row>
    <row r="15" spans="1:25" ht="21.95" customHeight="1" thickBot="1" x14ac:dyDescent="0.25">
      <c r="A15" s="188" t="s">
        <v>112</v>
      </c>
      <c r="B15" s="209">
        <v>59</v>
      </c>
      <c r="C15" s="210">
        <v>1.9268451992161987E-2</v>
      </c>
      <c r="D15" s="203">
        <v>602</v>
      </c>
      <c r="E15" s="210">
        <v>4.1773645132190687E-2</v>
      </c>
      <c r="F15" s="203">
        <v>261</v>
      </c>
      <c r="G15" s="210">
        <v>5.0956657555642326E-2</v>
      </c>
      <c r="H15" s="203">
        <v>922</v>
      </c>
      <c r="I15" s="210">
        <v>4.2681233219146374E-2</v>
      </c>
      <c r="J15" s="211">
        <v>1666</v>
      </c>
      <c r="K15" s="211">
        <v>1396</v>
      </c>
      <c r="L15" s="211">
        <v>3062</v>
      </c>
      <c r="M15" s="211">
        <v>2069</v>
      </c>
      <c r="N15" s="211">
        <v>14411</v>
      </c>
      <c r="O15" s="212">
        <v>5122</v>
      </c>
      <c r="P15" s="118"/>
      <c r="S15" s="44"/>
      <c r="V15" s="44"/>
      <c r="Y15" s="44"/>
    </row>
    <row r="16" spans="1:25" ht="21.95" customHeight="1" thickBot="1" x14ac:dyDescent="0.25">
      <c r="A16" s="188" t="s">
        <v>12</v>
      </c>
      <c r="B16" s="209">
        <v>155</v>
      </c>
      <c r="C16" s="210">
        <v>6.8553737284387434E-2</v>
      </c>
      <c r="D16" s="203">
        <v>1163</v>
      </c>
      <c r="E16" s="210">
        <v>0.13926475871153154</v>
      </c>
      <c r="F16" s="203">
        <v>333</v>
      </c>
      <c r="G16" s="210">
        <v>0.1111111111111111</v>
      </c>
      <c r="H16" s="203">
        <v>1651</v>
      </c>
      <c r="I16" s="210">
        <v>0.12640686011790828</v>
      </c>
      <c r="J16" s="211">
        <v>1025</v>
      </c>
      <c r="K16" s="211">
        <v>1236</v>
      </c>
      <c r="L16" s="211">
        <v>2261</v>
      </c>
      <c r="M16" s="211">
        <v>1713</v>
      </c>
      <c r="N16" s="211">
        <v>8351</v>
      </c>
      <c r="O16" s="212">
        <v>2997</v>
      </c>
      <c r="P16" s="118"/>
      <c r="S16" s="44"/>
      <c r="V16" s="44"/>
      <c r="Y16" s="44"/>
    </row>
    <row r="17" spans="1:25" ht="30" customHeight="1" thickBot="1" x14ac:dyDescent="0.25">
      <c r="A17" s="188" t="s">
        <v>13</v>
      </c>
      <c r="B17" s="209">
        <v>54</v>
      </c>
      <c r="C17" s="210">
        <v>1.5521701638401839E-2</v>
      </c>
      <c r="D17" s="203">
        <v>415</v>
      </c>
      <c r="E17" s="210">
        <v>3.0896366885050625E-2</v>
      </c>
      <c r="F17" s="203">
        <v>146</v>
      </c>
      <c r="G17" s="210">
        <v>3.1256690216227789E-2</v>
      </c>
      <c r="H17" s="203">
        <v>615</v>
      </c>
      <c r="I17" s="210">
        <v>2.975758455508782E-2</v>
      </c>
      <c r="J17" s="211">
        <v>1593</v>
      </c>
      <c r="K17" s="211">
        <v>1886</v>
      </c>
      <c r="L17" s="211">
        <v>3479</v>
      </c>
      <c r="M17" s="211">
        <v>2564</v>
      </c>
      <c r="N17" s="211">
        <v>13432</v>
      </c>
      <c r="O17" s="212">
        <v>4671</v>
      </c>
      <c r="P17" s="118"/>
      <c r="S17" s="44"/>
      <c r="V17" s="44"/>
      <c r="Y17" s="44"/>
    </row>
    <row r="18" spans="1:25" ht="21.95" customHeight="1" thickBot="1" x14ac:dyDescent="0.25">
      <c r="A18" s="188" t="s">
        <v>14</v>
      </c>
      <c r="B18" s="209">
        <v>148</v>
      </c>
      <c r="C18" s="210">
        <v>2.0235165436149848E-2</v>
      </c>
      <c r="D18" s="203">
        <v>864</v>
      </c>
      <c r="E18" s="210">
        <v>6.9136592782267747E-2</v>
      </c>
      <c r="F18" s="203">
        <v>157</v>
      </c>
      <c r="G18" s="210">
        <v>6.0994560994560992E-2</v>
      </c>
      <c r="H18" s="203">
        <v>1169</v>
      </c>
      <c r="I18" s="210">
        <v>5.3695282715539021E-2</v>
      </c>
      <c r="J18" s="211">
        <v>1941</v>
      </c>
      <c r="K18" s="211">
        <v>5373</v>
      </c>
      <c r="L18" s="211">
        <v>7314</v>
      </c>
      <c r="M18" s="211">
        <v>6700</v>
      </c>
      <c r="N18" s="211">
        <v>12497</v>
      </c>
      <c r="O18" s="212">
        <v>2574</v>
      </c>
      <c r="P18" s="118"/>
      <c r="S18" s="44"/>
      <c r="V18" s="44"/>
      <c r="Y18" s="44"/>
    </row>
    <row r="19" spans="1:25" ht="21.95" customHeight="1" thickBot="1" x14ac:dyDescent="0.25">
      <c r="A19" s="188" t="s">
        <v>15</v>
      </c>
      <c r="B19" s="209">
        <v>30</v>
      </c>
      <c r="C19" s="210">
        <v>1.1783189316575019E-2</v>
      </c>
      <c r="D19" s="203">
        <v>278</v>
      </c>
      <c r="E19" s="210">
        <v>2.7348745696015739E-2</v>
      </c>
      <c r="F19" s="203">
        <v>110</v>
      </c>
      <c r="G19" s="210">
        <v>3.5982989859339225E-2</v>
      </c>
      <c r="H19" s="203">
        <v>418</v>
      </c>
      <c r="I19" s="210">
        <v>2.7547120073810466E-2</v>
      </c>
      <c r="J19" s="211">
        <v>1055</v>
      </c>
      <c r="K19" s="211">
        <v>1491</v>
      </c>
      <c r="L19" s="211">
        <v>2546</v>
      </c>
      <c r="M19" s="211">
        <v>1952</v>
      </c>
      <c r="N19" s="211">
        <v>10165</v>
      </c>
      <c r="O19" s="212">
        <v>3057</v>
      </c>
      <c r="P19" s="118"/>
      <c r="S19" s="44"/>
      <c r="V19" s="44"/>
      <c r="Y19" s="44"/>
    </row>
    <row r="20" spans="1:25" ht="21.95" customHeight="1" thickBot="1" x14ac:dyDescent="0.25">
      <c r="A20" s="188" t="s">
        <v>16</v>
      </c>
      <c r="B20" s="209">
        <v>74</v>
      </c>
      <c r="C20" s="210">
        <v>1.2829403606102635E-2</v>
      </c>
      <c r="D20" s="203">
        <v>733</v>
      </c>
      <c r="E20" s="210">
        <v>3.6400655509758156E-2</v>
      </c>
      <c r="F20" s="203">
        <v>267</v>
      </c>
      <c r="G20" s="210">
        <v>6.1662817551963046E-2</v>
      </c>
      <c r="H20" s="203">
        <v>1074</v>
      </c>
      <c r="I20" s="210">
        <v>3.6445077878448542E-2</v>
      </c>
      <c r="J20" s="211">
        <v>1612</v>
      </c>
      <c r="K20" s="211">
        <v>4156</v>
      </c>
      <c r="L20" s="211">
        <v>5768</v>
      </c>
      <c r="M20" s="211">
        <v>5002</v>
      </c>
      <c r="N20" s="211">
        <v>20137</v>
      </c>
      <c r="O20" s="212">
        <v>4330</v>
      </c>
      <c r="P20" s="118"/>
      <c r="S20" s="44"/>
      <c r="V20" s="44"/>
      <c r="Y20" s="44"/>
    </row>
    <row r="21" spans="1:25" ht="21.95" customHeight="1" thickBot="1" x14ac:dyDescent="0.25">
      <c r="A21" s="188" t="s">
        <v>17</v>
      </c>
      <c r="B21" s="209">
        <v>180</v>
      </c>
      <c r="C21" s="210">
        <v>7.3409461663947795E-2</v>
      </c>
      <c r="D21" s="203">
        <v>1023</v>
      </c>
      <c r="E21" s="210">
        <v>0.13152481357675494</v>
      </c>
      <c r="F21" s="203">
        <v>340</v>
      </c>
      <c r="G21" s="210">
        <v>0.1056228642435539</v>
      </c>
      <c r="H21" s="203">
        <v>1543</v>
      </c>
      <c r="I21" s="210">
        <v>0.11907701805834234</v>
      </c>
      <c r="J21" s="211">
        <v>1001</v>
      </c>
      <c r="K21" s="211">
        <v>1451</v>
      </c>
      <c r="L21" s="211">
        <v>2452</v>
      </c>
      <c r="M21" s="211">
        <v>1961</v>
      </c>
      <c r="N21" s="211">
        <v>7778</v>
      </c>
      <c r="O21" s="212">
        <v>3219</v>
      </c>
      <c r="P21" s="118"/>
      <c r="S21" s="44"/>
      <c r="V21" s="44"/>
      <c r="Y21" s="44"/>
    </row>
    <row r="22" spans="1:25" ht="21.95" customHeight="1" thickBot="1" x14ac:dyDescent="0.25">
      <c r="A22" s="189" t="s">
        <v>18</v>
      </c>
      <c r="B22" s="213">
        <v>12</v>
      </c>
      <c r="C22" s="214">
        <v>6.9848661233993014E-3</v>
      </c>
      <c r="D22" s="203">
        <v>218</v>
      </c>
      <c r="E22" s="214">
        <v>2.3913997367266345E-2</v>
      </c>
      <c r="F22" s="203">
        <v>134</v>
      </c>
      <c r="G22" s="214">
        <v>3.6060279870828847E-2</v>
      </c>
      <c r="H22" s="203">
        <v>364</v>
      </c>
      <c r="I22" s="214">
        <v>2.6160701451775192E-2</v>
      </c>
      <c r="J22" s="215">
        <v>1000</v>
      </c>
      <c r="K22" s="216">
        <v>718</v>
      </c>
      <c r="L22" s="216">
        <v>1718</v>
      </c>
      <c r="M22" s="216">
        <v>1082</v>
      </c>
      <c r="N22" s="216">
        <v>9116</v>
      </c>
      <c r="O22" s="217">
        <v>3716</v>
      </c>
      <c r="P22" s="118"/>
      <c r="S22" s="44"/>
      <c r="V22" s="44"/>
      <c r="Y22" s="44"/>
    </row>
    <row r="23" spans="1:25" ht="12.75" customHeight="1" thickTop="1" thickBot="1" x14ac:dyDescent="0.25">
      <c r="A23" s="190" t="s">
        <v>0</v>
      </c>
      <c r="B23" s="218">
        <v>1309</v>
      </c>
      <c r="C23" s="219">
        <v>2.1662501861750543E-2</v>
      </c>
      <c r="D23" s="220">
        <v>10861</v>
      </c>
      <c r="E23" s="219">
        <v>4.639252320480456E-2</v>
      </c>
      <c r="F23" s="220">
        <v>3529</v>
      </c>
      <c r="G23" s="219">
        <v>5.5458645671271199E-2</v>
      </c>
      <c r="H23" s="220">
        <v>15699</v>
      </c>
      <c r="I23" s="219">
        <v>4.5475217324554416E-2</v>
      </c>
      <c r="J23" s="221">
        <v>24197</v>
      </c>
      <c r="K23" s="222">
        <v>36230</v>
      </c>
      <c r="L23" s="222">
        <v>60427</v>
      </c>
      <c r="M23" s="222">
        <v>47477</v>
      </c>
      <c r="N23" s="222">
        <v>234111</v>
      </c>
      <c r="O23" s="223">
        <v>63633</v>
      </c>
      <c r="P23" s="118"/>
    </row>
    <row r="24" spans="1:25" ht="12" customHeight="1" x14ac:dyDescent="0.2">
      <c r="A24" s="171"/>
      <c r="B24" s="191"/>
      <c r="C24" s="192"/>
      <c r="D24" s="193"/>
      <c r="E24" s="194"/>
      <c r="F24" s="194"/>
      <c r="G24" s="194"/>
      <c r="H24" s="194"/>
      <c r="I24" s="194"/>
      <c r="J24" s="193"/>
      <c r="K24" s="195"/>
      <c r="L24" s="195"/>
      <c r="M24" s="196"/>
      <c r="N24" s="196"/>
      <c r="O24" s="168"/>
      <c r="P24" s="196"/>
    </row>
    <row r="25" spans="1:25" ht="12" customHeight="1" x14ac:dyDescent="0.2">
      <c r="A25" s="171" t="s">
        <v>115</v>
      </c>
      <c r="B25" s="191"/>
      <c r="C25" s="192"/>
      <c r="D25" s="193"/>
      <c r="E25" s="194"/>
      <c r="F25" s="194"/>
      <c r="G25" s="194"/>
      <c r="H25" s="194"/>
      <c r="I25" s="194"/>
      <c r="J25" s="193"/>
      <c r="K25" s="195"/>
      <c r="L25" s="195"/>
      <c r="M25" s="196"/>
      <c r="N25" s="196"/>
      <c r="O25" s="168"/>
      <c r="P25" s="196"/>
    </row>
    <row r="26" spans="1:25" s="30" customFormat="1" ht="21.95" customHeight="1" x14ac:dyDescent="0.2">
      <c r="A26" s="197" t="s">
        <v>117</v>
      </c>
      <c r="B26" s="191"/>
      <c r="C26" s="192"/>
      <c r="D26" s="193"/>
      <c r="E26" s="194"/>
      <c r="F26" s="194"/>
      <c r="G26" s="194"/>
      <c r="H26" s="194"/>
      <c r="I26" s="194"/>
      <c r="J26" s="193"/>
      <c r="K26" s="195"/>
      <c r="L26" s="195"/>
      <c r="M26" s="196"/>
      <c r="N26" s="196"/>
      <c r="O26" s="168"/>
      <c r="P26" s="196"/>
    </row>
    <row r="27" spans="1:25" ht="21.95" customHeight="1" x14ac:dyDescent="0.2">
      <c r="A27" s="198"/>
      <c r="B27" s="191"/>
      <c r="C27" s="192"/>
      <c r="D27" s="193"/>
      <c r="E27" s="194"/>
      <c r="F27" s="194"/>
      <c r="G27" s="194"/>
      <c r="H27" s="194"/>
      <c r="I27" s="194"/>
      <c r="J27" s="193"/>
      <c r="K27" s="195"/>
      <c r="L27" s="195"/>
      <c r="M27" s="196"/>
      <c r="N27" s="196"/>
      <c r="O27" s="168"/>
      <c r="P27" s="196"/>
    </row>
    <row r="28" spans="1:25" ht="78" customHeight="1" x14ac:dyDescent="0.2">
      <c r="A28" s="156" t="s">
        <v>37</v>
      </c>
      <c r="B28" s="157"/>
      <c r="C28" s="158"/>
      <c r="D28" s="159"/>
      <c r="E28" s="160"/>
      <c r="F28" s="160"/>
      <c r="G28" s="160"/>
      <c r="H28" s="160"/>
      <c r="I28" s="160"/>
      <c r="J28" s="159"/>
      <c r="K28" s="199"/>
      <c r="L28" s="199"/>
      <c r="M28" s="200"/>
      <c r="N28" s="200"/>
      <c r="O28" s="201"/>
      <c r="P28" s="200"/>
    </row>
    <row r="29" spans="1:25" ht="21.95" customHeight="1" thickBot="1" x14ac:dyDescent="0.25">
      <c r="A29" s="150"/>
      <c r="B29" s="161"/>
      <c r="C29" s="161"/>
      <c r="D29" s="161"/>
      <c r="E29" s="161"/>
      <c r="F29" s="161"/>
      <c r="G29" s="161"/>
      <c r="H29" s="161"/>
      <c r="I29" s="161"/>
      <c r="J29" s="122"/>
      <c r="K29" s="122"/>
      <c r="L29" s="122"/>
      <c r="M29" s="202"/>
      <c r="N29" s="202"/>
      <c r="O29" s="202"/>
      <c r="P29" s="202"/>
    </row>
    <row r="30" spans="1:25" ht="84" customHeight="1" thickBot="1" x14ac:dyDescent="0.25">
      <c r="A30" s="162" t="s">
        <v>1</v>
      </c>
      <c r="B30" s="163" t="s">
        <v>47</v>
      </c>
      <c r="C30" s="163" t="s">
        <v>48</v>
      </c>
      <c r="D30" s="164" t="s">
        <v>51</v>
      </c>
      <c r="E30" s="165" t="s">
        <v>49</v>
      </c>
      <c r="F30" s="166"/>
      <c r="G30" s="166"/>
      <c r="H30" s="166"/>
      <c r="I30" s="166"/>
      <c r="J30" s="166"/>
      <c r="K30" s="166"/>
      <c r="L30" s="166"/>
      <c r="M30" s="166"/>
      <c r="N30" s="118"/>
      <c r="O30" s="118"/>
      <c r="P30" s="118"/>
    </row>
    <row r="31" spans="1:25" ht="21.95" customHeight="1" thickBot="1" x14ac:dyDescent="0.25">
      <c r="A31" s="167" t="s">
        <v>20</v>
      </c>
      <c r="B31" s="175">
        <v>338</v>
      </c>
      <c r="C31" s="175">
        <v>330</v>
      </c>
      <c r="D31" s="175">
        <v>312</v>
      </c>
      <c r="E31" s="175">
        <v>18</v>
      </c>
      <c r="F31" s="168"/>
      <c r="G31" s="168"/>
      <c r="H31" s="168"/>
      <c r="I31" s="168"/>
      <c r="J31" s="168"/>
      <c r="K31" s="168"/>
      <c r="L31" s="168"/>
      <c r="M31" s="168"/>
      <c r="N31" s="118"/>
      <c r="O31" s="118"/>
      <c r="P31" s="118"/>
    </row>
    <row r="32" spans="1:25" ht="21.95" customHeight="1" thickBot="1" x14ac:dyDescent="0.25">
      <c r="A32" s="144" t="s">
        <v>108</v>
      </c>
      <c r="B32" s="175">
        <v>3229</v>
      </c>
      <c r="C32" s="175">
        <v>3140</v>
      </c>
      <c r="D32" s="175">
        <v>2339</v>
      </c>
      <c r="E32" s="175">
        <v>801</v>
      </c>
      <c r="F32" s="169"/>
      <c r="G32" s="169"/>
      <c r="H32" s="169"/>
      <c r="I32" s="169"/>
      <c r="J32" s="168"/>
      <c r="K32" s="168"/>
      <c r="L32" s="168"/>
      <c r="M32" s="168"/>
      <c r="N32" s="118"/>
      <c r="O32" s="118"/>
      <c r="P32" s="118"/>
    </row>
    <row r="33" spans="1:16" ht="21.95" customHeight="1" thickBot="1" x14ac:dyDescent="0.25">
      <c r="A33" s="145" t="s">
        <v>3</v>
      </c>
      <c r="B33" s="175">
        <v>2218</v>
      </c>
      <c r="C33" s="175">
        <v>2122</v>
      </c>
      <c r="D33" s="175">
        <v>1492</v>
      </c>
      <c r="E33" s="175">
        <v>630</v>
      </c>
      <c r="F33" s="169"/>
      <c r="G33" s="169"/>
      <c r="H33" s="169"/>
      <c r="I33" s="169"/>
      <c r="J33" s="168"/>
      <c r="K33" s="168"/>
      <c r="L33" s="168"/>
      <c r="M33" s="168"/>
      <c r="N33" s="118"/>
      <c r="O33" s="118"/>
      <c r="P33" s="118"/>
    </row>
    <row r="34" spans="1:16" s="32" customFormat="1" ht="21.95" customHeight="1" thickBot="1" x14ac:dyDescent="0.25">
      <c r="A34" s="145" t="s">
        <v>109</v>
      </c>
      <c r="B34" s="175">
        <v>2543</v>
      </c>
      <c r="C34" s="175">
        <v>2444</v>
      </c>
      <c r="D34" s="175">
        <v>1805</v>
      </c>
      <c r="E34" s="175">
        <v>639</v>
      </c>
      <c r="F34" s="169"/>
      <c r="G34" s="169"/>
      <c r="H34" s="169"/>
      <c r="I34" s="169"/>
      <c r="J34" s="168"/>
      <c r="K34" s="168"/>
      <c r="L34" s="168"/>
      <c r="M34" s="168"/>
      <c r="N34" s="118"/>
      <c r="O34" s="118"/>
      <c r="P34" s="118"/>
    </row>
    <row r="35" spans="1:16" s="32" customFormat="1" ht="21.95" customHeight="1" thickBot="1" x14ac:dyDescent="0.25">
      <c r="A35" s="145" t="s">
        <v>5</v>
      </c>
      <c r="B35" s="175">
        <v>3058</v>
      </c>
      <c r="C35" s="175">
        <v>2903</v>
      </c>
      <c r="D35" s="175">
        <v>2175</v>
      </c>
      <c r="E35" s="175">
        <v>728</v>
      </c>
      <c r="F35" s="169"/>
      <c r="G35" s="169"/>
      <c r="H35" s="169"/>
      <c r="I35" s="169"/>
      <c r="J35" s="168"/>
      <c r="K35" s="168"/>
      <c r="L35" s="168"/>
      <c r="M35" s="168"/>
      <c r="N35" s="118"/>
      <c r="O35" s="118"/>
      <c r="P35" s="118"/>
    </row>
    <row r="36" spans="1:16" s="32" customFormat="1" ht="21.95" customHeight="1" thickBot="1" x14ac:dyDescent="0.25">
      <c r="A36" s="145" t="s">
        <v>6</v>
      </c>
      <c r="B36" s="175">
        <v>1580</v>
      </c>
      <c r="C36" s="175">
        <v>1510</v>
      </c>
      <c r="D36" s="175">
        <v>1101</v>
      </c>
      <c r="E36" s="175">
        <v>409</v>
      </c>
      <c r="F36" s="169"/>
      <c r="G36" s="169"/>
      <c r="H36" s="169"/>
      <c r="I36" s="169"/>
      <c r="J36" s="168"/>
      <c r="K36" s="168"/>
      <c r="L36" s="168"/>
      <c r="M36" s="168"/>
      <c r="N36" s="173"/>
      <c r="O36" s="173"/>
      <c r="P36" s="173"/>
    </row>
    <row r="37" spans="1:16" s="32" customFormat="1" ht="21.95" customHeight="1" thickBot="1" x14ac:dyDescent="0.25">
      <c r="A37" s="145" t="s">
        <v>110</v>
      </c>
      <c r="B37" s="175">
        <v>780</v>
      </c>
      <c r="C37" s="175">
        <v>741</v>
      </c>
      <c r="D37" s="175">
        <v>587</v>
      </c>
      <c r="E37" s="175">
        <v>154</v>
      </c>
      <c r="F37" s="169"/>
      <c r="G37" s="169"/>
      <c r="H37" s="169"/>
      <c r="I37" s="169"/>
      <c r="J37" s="168"/>
      <c r="K37" s="168"/>
      <c r="L37" s="168"/>
      <c r="M37" s="168"/>
      <c r="N37" s="173"/>
      <c r="O37" s="173"/>
      <c r="P37" s="173"/>
    </row>
    <row r="38" spans="1:16" s="32" customFormat="1" ht="21.95" customHeight="1" thickBot="1" x14ac:dyDescent="0.25">
      <c r="A38" s="145" t="s">
        <v>111</v>
      </c>
      <c r="B38" s="175">
        <v>606</v>
      </c>
      <c r="C38" s="175">
        <v>572</v>
      </c>
      <c r="D38" s="175">
        <v>456</v>
      </c>
      <c r="E38" s="175">
        <v>116</v>
      </c>
      <c r="F38" s="169"/>
      <c r="G38" s="169"/>
      <c r="H38" s="169"/>
      <c r="I38" s="169"/>
      <c r="J38" s="168"/>
      <c r="K38" s="168"/>
      <c r="L38" s="168"/>
      <c r="M38" s="168"/>
      <c r="N38" s="173"/>
      <c r="O38" s="173"/>
      <c r="P38" s="173"/>
    </row>
    <row r="39" spans="1:16" s="32" customFormat="1" ht="21.95" customHeight="1" thickBot="1" x14ac:dyDescent="0.25">
      <c r="A39" s="145" t="s">
        <v>9</v>
      </c>
      <c r="B39" s="175">
        <v>1441</v>
      </c>
      <c r="C39" s="175">
        <v>1394</v>
      </c>
      <c r="D39" s="175">
        <v>1101</v>
      </c>
      <c r="E39" s="175">
        <v>293</v>
      </c>
      <c r="F39" s="169"/>
      <c r="G39" s="169"/>
      <c r="H39" s="169"/>
      <c r="I39" s="169"/>
      <c r="J39" s="168"/>
      <c r="K39" s="168"/>
      <c r="L39" s="168"/>
      <c r="M39" s="168"/>
      <c r="N39" s="173"/>
      <c r="O39" s="173"/>
      <c r="P39" s="173"/>
    </row>
    <row r="40" spans="1:16" s="32" customFormat="1" ht="21.95" customHeight="1" thickBot="1" x14ac:dyDescent="0.25">
      <c r="A40" s="145" t="s">
        <v>10</v>
      </c>
      <c r="B40" s="175">
        <v>2165</v>
      </c>
      <c r="C40" s="175">
        <v>2047</v>
      </c>
      <c r="D40" s="175">
        <v>1531</v>
      </c>
      <c r="E40" s="175">
        <v>516</v>
      </c>
      <c r="F40" s="169"/>
      <c r="G40" s="169"/>
      <c r="H40" s="169"/>
      <c r="I40" s="169"/>
      <c r="J40" s="168"/>
      <c r="K40" s="168"/>
      <c r="L40" s="168"/>
      <c r="M40" s="168"/>
      <c r="N40" s="173"/>
      <c r="O40" s="173"/>
      <c r="P40" s="173"/>
    </row>
    <row r="41" spans="1:16" s="32" customFormat="1" ht="30" customHeight="1" thickBot="1" x14ac:dyDescent="0.25">
      <c r="A41" s="145" t="s">
        <v>112</v>
      </c>
      <c r="B41" s="175">
        <v>2250</v>
      </c>
      <c r="C41" s="175">
        <v>2116</v>
      </c>
      <c r="D41" s="175">
        <v>1573</v>
      </c>
      <c r="E41" s="175">
        <v>543</v>
      </c>
      <c r="F41" s="169"/>
      <c r="G41" s="169"/>
      <c r="H41" s="169"/>
      <c r="I41" s="169"/>
      <c r="J41" s="168"/>
      <c r="K41" s="168"/>
      <c r="L41" s="168"/>
      <c r="M41" s="168"/>
      <c r="N41" s="173"/>
      <c r="O41" s="173"/>
      <c r="P41" s="173"/>
    </row>
    <row r="42" spans="1:16" s="32" customFormat="1" ht="21.95" customHeight="1" thickBot="1" x14ac:dyDescent="0.25">
      <c r="A42" s="145" t="s">
        <v>12</v>
      </c>
      <c r="B42" s="175">
        <v>3897</v>
      </c>
      <c r="C42" s="175">
        <v>3721</v>
      </c>
      <c r="D42" s="175">
        <v>2626</v>
      </c>
      <c r="E42" s="175">
        <v>1095</v>
      </c>
      <c r="F42" s="169"/>
      <c r="G42" s="169"/>
      <c r="H42" s="169"/>
      <c r="I42" s="169"/>
      <c r="J42" s="168"/>
      <c r="K42" s="168"/>
      <c r="L42" s="168"/>
      <c r="M42" s="168"/>
      <c r="N42" s="173"/>
      <c r="O42" s="173"/>
      <c r="P42" s="173"/>
    </row>
    <row r="43" spans="1:16" s="32" customFormat="1" ht="28.5" customHeight="1" thickBot="1" x14ac:dyDescent="0.25">
      <c r="A43" s="145" t="s">
        <v>13</v>
      </c>
      <c r="B43" s="175">
        <v>2366</v>
      </c>
      <c r="C43" s="175">
        <v>2270</v>
      </c>
      <c r="D43" s="175">
        <v>1716</v>
      </c>
      <c r="E43" s="175">
        <v>554</v>
      </c>
      <c r="F43" s="169"/>
      <c r="G43" s="169"/>
      <c r="H43" s="169"/>
      <c r="I43" s="169"/>
      <c r="J43" s="168"/>
      <c r="K43" s="168"/>
      <c r="L43" s="168"/>
      <c r="M43" s="168"/>
      <c r="N43" s="173"/>
      <c r="O43" s="173"/>
      <c r="P43" s="173"/>
    </row>
    <row r="44" spans="1:16" s="32" customFormat="1" ht="21.95" customHeight="1" thickBot="1" x14ac:dyDescent="0.25">
      <c r="A44" s="145" t="s">
        <v>14</v>
      </c>
      <c r="B44" s="175">
        <v>3791</v>
      </c>
      <c r="C44" s="175">
        <v>3684</v>
      </c>
      <c r="D44" s="175">
        <v>2453</v>
      </c>
      <c r="E44" s="175">
        <v>1231</v>
      </c>
      <c r="F44" s="169"/>
      <c r="G44" s="169"/>
      <c r="H44" s="169"/>
      <c r="I44" s="169"/>
      <c r="J44" s="168"/>
      <c r="K44" s="168"/>
      <c r="L44" s="168"/>
      <c r="M44" s="168"/>
      <c r="N44" s="173"/>
      <c r="O44" s="173"/>
      <c r="P44" s="173"/>
    </row>
    <row r="45" spans="1:16" s="32" customFormat="1" ht="21.95" customHeight="1" thickBot="1" x14ac:dyDescent="0.25">
      <c r="A45" s="145" t="s">
        <v>15</v>
      </c>
      <c r="B45" s="175">
        <v>721</v>
      </c>
      <c r="C45" s="175">
        <v>693</v>
      </c>
      <c r="D45" s="175">
        <v>529</v>
      </c>
      <c r="E45" s="175">
        <v>164</v>
      </c>
      <c r="F45" s="169"/>
      <c r="G45" s="169"/>
      <c r="H45" s="169"/>
      <c r="I45" s="169"/>
      <c r="J45" s="168"/>
      <c r="K45" s="168"/>
      <c r="L45" s="168"/>
      <c r="M45" s="168"/>
      <c r="N45" s="173"/>
      <c r="O45" s="173"/>
      <c r="P45" s="173"/>
    </row>
    <row r="46" spans="1:16" s="32" customFormat="1" ht="21.95" customHeight="1" thickBot="1" x14ac:dyDescent="0.25">
      <c r="A46" s="145" t="s">
        <v>16</v>
      </c>
      <c r="B46" s="175">
        <v>2419</v>
      </c>
      <c r="C46" s="175">
        <v>2333</v>
      </c>
      <c r="D46" s="175">
        <v>1785</v>
      </c>
      <c r="E46" s="175">
        <v>548</v>
      </c>
      <c r="F46" s="169"/>
      <c r="G46" s="169"/>
      <c r="H46" s="169"/>
      <c r="I46" s="169"/>
      <c r="J46" s="168"/>
      <c r="K46" s="168"/>
      <c r="L46" s="168"/>
      <c r="M46" s="168"/>
      <c r="N46" s="173"/>
      <c r="O46" s="173"/>
      <c r="P46" s="173"/>
    </row>
    <row r="47" spans="1:16" s="32" customFormat="1" ht="21.95" customHeight="1" thickBot="1" x14ac:dyDescent="0.25">
      <c r="A47" s="145" t="s">
        <v>17</v>
      </c>
      <c r="B47" s="175">
        <v>4593</v>
      </c>
      <c r="C47" s="175">
        <v>4391</v>
      </c>
      <c r="D47" s="175">
        <v>3087</v>
      </c>
      <c r="E47" s="175">
        <v>1304</v>
      </c>
      <c r="F47" s="169"/>
      <c r="G47" s="169"/>
      <c r="H47" s="169"/>
      <c r="I47" s="169"/>
      <c r="J47" s="168"/>
      <c r="K47" s="168"/>
      <c r="L47" s="168"/>
      <c r="M47" s="168"/>
      <c r="N47" s="173"/>
      <c r="O47" s="173"/>
      <c r="P47" s="173"/>
    </row>
    <row r="48" spans="1:16" s="32" customFormat="1" ht="14.25" customHeight="1" thickBot="1" x14ac:dyDescent="0.25">
      <c r="A48" s="145" t="s">
        <v>18</v>
      </c>
      <c r="B48" s="175">
        <v>560</v>
      </c>
      <c r="C48" s="175">
        <v>534</v>
      </c>
      <c r="D48" s="175">
        <v>424</v>
      </c>
      <c r="E48" s="175">
        <v>110</v>
      </c>
      <c r="F48" s="169"/>
      <c r="G48" s="169"/>
      <c r="H48" s="169"/>
      <c r="I48" s="169"/>
      <c r="J48" s="168"/>
      <c r="K48" s="168"/>
      <c r="L48" s="168"/>
      <c r="M48" s="168"/>
      <c r="N48" s="173"/>
      <c r="O48" s="173"/>
      <c r="P48" s="173"/>
    </row>
    <row r="49" spans="1:16" s="32" customFormat="1" ht="15" customHeight="1" thickBot="1" x14ac:dyDescent="0.25">
      <c r="A49" s="170" t="s">
        <v>0</v>
      </c>
      <c r="B49" s="176">
        <v>38555</v>
      </c>
      <c r="C49" s="176">
        <v>36945</v>
      </c>
      <c r="D49" s="176">
        <v>27092</v>
      </c>
      <c r="E49" s="176">
        <v>9853</v>
      </c>
      <c r="F49" s="169"/>
      <c r="G49" s="169"/>
      <c r="H49" s="169"/>
      <c r="I49" s="169"/>
      <c r="J49" s="168"/>
      <c r="K49" s="168"/>
      <c r="L49" s="168"/>
      <c r="M49" s="168"/>
      <c r="N49" s="173"/>
      <c r="O49" s="173"/>
      <c r="P49" s="173"/>
    </row>
    <row r="50" spans="1:16" s="32" customFormat="1" ht="18" customHeight="1" x14ac:dyDescent="0.2">
      <c r="A50" s="171"/>
      <c r="B50" s="172"/>
      <c r="C50" s="172"/>
      <c r="D50" s="172"/>
      <c r="E50" s="172"/>
      <c r="F50" s="171"/>
      <c r="G50" s="171"/>
      <c r="H50" s="171"/>
      <c r="I50" s="171"/>
      <c r="J50" s="118"/>
      <c r="K50" s="173"/>
      <c r="L50" s="173"/>
      <c r="M50" s="173"/>
      <c r="N50" s="173"/>
      <c r="O50" s="173"/>
      <c r="P50" s="173"/>
    </row>
    <row r="51" spans="1:16" x14ac:dyDescent="0.2">
      <c r="A51" s="171" t="s">
        <v>115</v>
      </c>
      <c r="B51" s="172"/>
      <c r="C51" s="172"/>
      <c r="D51" s="172"/>
      <c r="E51" s="172"/>
      <c r="F51" s="171"/>
      <c r="G51" s="171"/>
      <c r="H51" s="171"/>
      <c r="I51" s="171"/>
      <c r="J51" s="118"/>
      <c r="K51" s="173"/>
      <c r="L51" s="173"/>
      <c r="M51" s="173"/>
      <c r="N51" s="173"/>
      <c r="O51" s="173"/>
      <c r="P51" s="173"/>
    </row>
    <row r="52" spans="1:16" x14ac:dyDescent="0.2">
      <c r="A52" s="127" t="s">
        <v>117</v>
      </c>
      <c r="B52" s="127"/>
      <c r="C52" s="127"/>
      <c r="D52" s="127"/>
      <c r="E52" s="127"/>
      <c r="F52" s="127"/>
      <c r="G52" s="127"/>
      <c r="H52" s="127"/>
      <c r="I52" s="127"/>
      <c r="J52" s="118"/>
      <c r="K52" s="173"/>
      <c r="L52" s="173"/>
      <c r="M52" s="173"/>
      <c r="N52" s="173"/>
      <c r="O52" s="173"/>
      <c r="P52" s="173"/>
    </row>
  </sheetData>
  <mergeCells count="3">
    <mergeCell ref="A1:D1"/>
    <mergeCell ref="B3:I3"/>
    <mergeCell ref="J3:O3"/>
  </mergeCells>
  <pageMargins left="0.7" right="0.7" top="0.78740157499999996" bottom="0.78740157499999996" header="0.3" footer="0.3"/>
  <pageSetup paperSize="9" scale="3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9"/>
  <sheetViews>
    <sheetView showGridLines="0" zoomScale="75" zoomScaleNormal="75" workbookViewId="0">
      <selection activeCell="E28" sqref="E28"/>
    </sheetView>
  </sheetViews>
  <sheetFormatPr baseColWidth="10" defaultColWidth="11.42578125" defaultRowHeight="12.75" x14ac:dyDescent="0.2"/>
  <cols>
    <col min="1" max="1" width="64.5703125" style="1" bestFit="1" customWidth="1"/>
    <col min="2" max="7" width="7.7109375" style="1" customWidth="1"/>
    <col min="8" max="16384" width="11.42578125" style="1"/>
  </cols>
  <sheetData>
    <row r="1" spans="1:7" ht="15.75" x14ac:dyDescent="0.2">
      <c r="A1" s="39" t="s">
        <v>43</v>
      </c>
      <c r="B1" s="39"/>
      <c r="C1" s="39"/>
      <c r="D1" s="39"/>
    </row>
    <row r="2" spans="1:7" ht="15.75" x14ac:dyDescent="0.2">
      <c r="A2" s="39"/>
      <c r="B2" s="39"/>
      <c r="C2" s="39"/>
      <c r="D2" s="39"/>
    </row>
    <row r="3" spans="1:7" ht="31.5" x14ac:dyDescent="0.2">
      <c r="A3" s="89" t="s">
        <v>107</v>
      </c>
      <c r="B3" s="39"/>
      <c r="C3" s="39"/>
      <c r="D3" s="39"/>
    </row>
    <row r="4" spans="1:7" ht="13.5" thickBot="1" x14ac:dyDescent="0.25">
      <c r="A4" s="40"/>
      <c r="B4" s="40"/>
      <c r="C4" s="40"/>
      <c r="D4" s="40"/>
    </row>
    <row r="5" spans="1:7" ht="21.95" customHeight="1" thickBot="1" x14ac:dyDescent="0.25">
      <c r="A5" s="36" t="s">
        <v>1</v>
      </c>
      <c r="B5" s="6">
        <v>2012</v>
      </c>
      <c r="C5" s="6">
        <v>2013</v>
      </c>
      <c r="D5" s="6">
        <v>2014</v>
      </c>
      <c r="E5" s="6">
        <v>2015</v>
      </c>
      <c r="F5" s="6">
        <v>2016</v>
      </c>
      <c r="G5" s="6">
        <v>2017</v>
      </c>
    </row>
    <row r="6" spans="1:7" ht="21.95" customHeight="1" thickBot="1" x14ac:dyDescent="0.25">
      <c r="A6" s="3" t="s">
        <v>20</v>
      </c>
      <c r="B6" s="41">
        <v>44</v>
      </c>
      <c r="C6" s="41">
        <v>59</v>
      </c>
      <c r="D6" s="41">
        <v>89</v>
      </c>
      <c r="E6" s="41">
        <v>80</v>
      </c>
      <c r="F6" s="41">
        <v>70</v>
      </c>
      <c r="G6" s="41">
        <v>87</v>
      </c>
    </row>
    <row r="7" spans="1:7" ht="21.95" customHeight="1" thickBot="1" x14ac:dyDescent="0.25">
      <c r="A7" s="4" t="s">
        <v>2</v>
      </c>
      <c r="B7" s="41">
        <v>624</v>
      </c>
      <c r="C7" s="41">
        <v>606</v>
      </c>
      <c r="D7" s="41">
        <v>583</v>
      </c>
      <c r="E7" s="41">
        <v>547</v>
      </c>
      <c r="F7" s="41">
        <v>526</v>
      </c>
      <c r="G7" s="41">
        <v>461</v>
      </c>
    </row>
    <row r="8" spans="1:7" ht="21.95" customHeight="1" thickBot="1" x14ac:dyDescent="0.25">
      <c r="A8" s="4" t="s">
        <v>3</v>
      </c>
      <c r="B8" s="41">
        <v>422</v>
      </c>
      <c r="C8" s="41">
        <v>427</v>
      </c>
      <c r="D8" s="41">
        <v>437</v>
      </c>
      <c r="E8" s="41">
        <v>427</v>
      </c>
      <c r="F8" s="41">
        <v>384</v>
      </c>
      <c r="G8" s="41">
        <v>304</v>
      </c>
    </row>
    <row r="9" spans="1:7" ht="21.95" customHeight="1" thickBot="1" x14ac:dyDescent="0.25">
      <c r="A9" s="4" t="s">
        <v>4</v>
      </c>
      <c r="B9" s="41">
        <v>591</v>
      </c>
      <c r="C9" s="41">
        <v>534</v>
      </c>
      <c r="D9" s="41">
        <v>511</v>
      </c>
      <c r="E9" s="41">
        <v>469</v>
      </c>
      <c r="F9" s="41">
        <v>477</v>
      </c>
      <c r="G9" s="41">
        <v>414</v>
      </c>
    </row>
    <row r="10" spans="1:7" ht="21.95" customHeight="1" thickBot="1" x14ac:dyDescent="0.25">
      <c r="A10" s="4" t="s">
        <v>5</v>
      </c>
      <c r="B10" s="41">
        <v>827</v>
      </c>
      <c r="C10" s="41">
        <v>723</v>
      </c>
      <c r="D10" s="41">
        <v>724</v>
      </c>
      <c r="E10" s="41">
        <v>677</v>
      </c>
      <c r="F10" s="41">
        <v>579</v>
      </c>
      <c r="G10" s="41">
        <v>528</v>
      </c>
    </row>
    <row r="11" spans="1:7" ht="21.95" customHeight="1" thickBot="1" x14ac:dyDescent="0.25">
      <c r="A11" s="4" t="s">
        <v>6</v>
      </c>
      <c r="B11" s="41">
        <v>513</v>
      </c>
      <c r="C11" s="41">
        <v>450</v>
      </c>
      <c r="D11" s="41">
        <v>379</v>
      </c>
      <c r="E11" s="41">
        <v>369</v>
      </c>
      <c r="F11" s="41">
        <v>346</v>
      </c>
      <c r="G11" s="41">
        <v>285</v>
      </c>
    </row>
    <row r="12" spans="1:7" ht="21.95" customHeight="1" thickBot="1" x14ac:dyDescent="0.25">
      <c r="A12" s="4" t="s">
        <v>7</v>
      </c>
      <c r="B12" s="41">
        <v>309</v>
      </c>
      <c r="C12" s="41">
        <v>290</v>
      </c>
      <c r="D12" s="41">
        <v>234</v>
      </c>
      <c r="E12" s="41">
        <v>228</v>
      </c>
      <c r="F12" s="41">
        <v>214</v>
      </c>
      <c r="G12" s="41">
        <v>174</v>
      </c>
    </row>
    <row r="13" spans="1:7" ht="21.95" customHeight="1" thickBot="1" x14ac:dyDescent="0.25">
      <c r="A13" s="4" t="s">
        <v>8</v>
      </c>
      <c r="B13" s="41">
        <v>295</v>
      </c>
      <c r="C13" s="41">
        <v>277</v>
      </c>
      <c r="D13" s="41">
        <v>234</v>
      </c>
      <c r="E13" s="41">
        <v>194</v>
      </c>
      <c r="F13" s="41">
        <v>180</v>
      </c>
      <c r="G13" s="41">
        <v>147</v>
      </c>
    </row>
    <row r="14" spans="1:7" ht="21.95" customHeight="1" thickBot="1" x14ac:dyDescent="0.25">
      <c r="A14" s="4" t="s">
        <v>9</v>
      </c>
      <c r="B14" s="41">
        <v>405</v>
      </c>
      <c r="C14" s="41">
        <v>382</v>
      </c>
      <c r="D14" s="41">
        <v>397</v>
      </c>
      <c r="E14" s="41">
        <v>413</v>
      </c>
      <c r="F14" s="41">
        <v>364</v>
      </c>
      <c r="G14" s="41">
        <v>318</v>
      </c>
    </row>
    <row r="15" spans="1:7" ht="21.95" customHeight="1" thickBot="1" x14ac:dyDescent="0.25">
      <c r="A15" s="4" t="s">
        <v>10</v>
      </c>
      <c r="B15" s="41">
        <v>561</v>
      </c>
      <c r="C15" s="41">
        <v>512</v>
      </c>
      <c r="D15" s="41">
        <v>532</v>
      </c>
      <c r="E15" s="41">
        <v>509</v>
      </c>
      <c r="F15" s="41">
        <v>445</v>
      </c>
      <c r="G15" s="41">
        <v>398</v>
      </c>
    </row>
    <row r="16" spans="1:7" ht="21.95" customHeight="1" thickBot="1" x14ac:dyDescent="0.25">
      <c r="A16" s="4" t="s">
        <v>11</v>
      </c>
      <c r="B16" s="41">
        <v>605</v>
      </c>
      <c r="C16" s="41">
        <v>595</v>
      </c>
      <c r="D16" s="41">
        <v>545</v>
      </c>
      <c r="E16" s="41">
        <v>561</v>
      </c>
      <c r="F16" s="41">
        <v>497</v>
      </c>
      <c r="G16" s="41">
        <v>417</v>
      </c>
    </row>
    <row r="17" spans="1:7" ht="21.95" customHeight="1" thickBot="1" x14ac:dyDescent="0.25">
      <c r="A17" s="4" t="s">
        <v>12</v>
      </c>
      <c r="B17" s="41">
        <v>959</v>
      </c>
      <c r="C17" s="41">
        <v>920</v>
      </c>
      <c r="D17" s="41">
        <v>964</v>
      </c>
      <c r="E17" s="41">
        <v>921</v>
      </c>
      <c r="F17" s="41">
        <v>833</v>
      </c>
      <c r="G17" s="41">
        <v>730</v>
      </c>
    </row>
    <row r="18" spans="1:7" ht="21.95" customHeight="1" thickBot="1" x14ac:dyDescent="0.25">
      <c r="A18" s="4" t="s">
        <v>13</v>
      </c>
      <c r="B18" s="41">
        <v>393</v>
      </c>
      <c r="C18" s="41">
        <v>366</v>
      </c>
      <c r="D18" s="41">
        <v>317</v>
      </c>
      <c r="E18" s="41">
        <v>349</v>
      </c>
      <c r="F18" s="41">
        <v>285</v>
      </c>
      <c r="G18" s="41">
        <v>247</v>
      </c>
    </row>
    <row r="19" spans="1:7" ht="21.95" customHeight="1" thickBot="1" x14ac:dyDescent="0.25">
      <c r="A19" s="4" t="s">
        <v>14</v>
      </c>
      <c r="B19" s="41">
        <v>428</v>
      </c>
      <c r="C19" s="41">
        <v>391</v>
      </c>
      <c r="D19" s="41">
        <v>388</v>
      </c>
      <c r="E19" s="41">
        <v>413</v>
      </c>
      <c r="F19" s="41">
        <v>325</v>
      </c>
      <c r="G19" s="41">
        <v>295</v>
      </c>
    </row>
    <row r="20" spans="1:7" ht="21.95" customHeight="1" thickBot="1" x14ac:dyDescent="0.25">
      <c r="A20" s="4" t="s">
        <v>15</v>
      </c>
      <c r="B20" s="41">
        <v>257</v>
      </c>
      <c r="C20" s="41">
        <v>241</v>
      </c>
      <c r="D20" s="41">
        <v>232</v>
      </c>
      <c r="E20" s="41">
        <v>237</v>
      </c>
      <c r="F20" s="41">
        <v>191</v>
      </c>
      <c r="G20" s="41">
        <v>170</v>
      </c>
    </row>
    <row r="21" spans="1:7" ht="21.95" customHeight="1" thickBot="1" x14ac:dyDescent="0.25">
      <c r="A21" s="4" t="s">
        <v>16</v>
      </c>
      <c r="B21" s="41">
        <v>700</v>
      </c>
      <c r="C21" s="41">
        <v>696</v>
      </c>
      <c r="D21" s="41">
        <v>671</v>
      </c>
      <c r="E21" s="41">
        <v>668</v>
      </c>
      <c r="F21" s="41">
        <v>593</v>
      </c>
      <c r="G21" s="41">
        <v>478</v>
      </c>
    </row>
    <row r="22" spans="1:7" ht="21.95" customHeight="1" thickBot="1" x14ac:dyDescent="0.25">
      <c r="A22" s="4" t="s">
        <v>17</v>
      </c>
      <c r="B22" s="41">
        <v>849</v>
      </c>
      <c r="C22" s="41">
        <v>840</v>
      </c>
      <c r="D22" s="41">
        <v>821</v>
      </c>
      <c r="E22" s="41">
        <v>823</v>
      </c>
      <c r="F22" s="41">
        <v>772</v>
      </c>
      <c r="G22" s="41">
        <v>628</v>
      </c>
    </row>
    <row r="23" spans="1:7" ht="21.95" customHeight="1" thickBot="1" x14ac:dyDescent="0.25">
      <c r="A23" s="4" t="s">
        <v>18</v>
      </c>
      <c r="B23" s="41">
        <v>243</v>
      </c>
      <c r="C23" s="41">
        <v>205</v>
      </c>
      <c r="D23" s="41">
        <v>220</v>
      </c>
      <c r="E23" s="41">
        <v>212</v>
      </c>
      <c r="F23" s="41">
        <v>169</v>
      </c>
      <c r="G23" s="41">
        <v>133</v>
      </c>
    </row>
    <row r="24" spans="1:7" ht="21.95" customHeight="1" thickBot="1" x14ac:dyDescent="0.25">
      <c r="A24" s="26" t="s">
        <v>0</v>
      </c>
      <c r="B24" s="42">
        <f t="shared" ref="B24:G24" si="0">SUM(B6:B23)</f>
        <v>9025</v>
      </c>
      <c r="C24" s="42">
        <f t="shared" si="0"/>
        <v>8514</v>
      </c>
      <c r="D24" s="42">
        <f t="shared" si="0"/>
        <v>8278</v>
      </c>
      <c r="E24" s="42">
        <f t="shared" si="0"/>
        <v>8097</v>
      </c>
      <c r="F24" s="42">
        <f t="shared" si="0"/>
        <v>7250</v>
      </c>
      <c r="G24" s="42">
        <f t="shared" si="0"/>
        <v>6214</v>
      </c>
    </row>
    <row r="25" spans="1:7" ht="12.75" customHeight="1" x14ac:dyDescent="0.2">
      <c r="A25" s="2"/>
      <c r="B25" s="2"/>
      <c r="C25" s="2"/>
      <c r="D25" s="2"/>
    </row>
    <row r="26" spans="1:7" ht="12.75" customHeight="1" x14ac:dyDescent="0.2">
      <c r="A26" s="267" t="s">
        <v>24</v>
      </c>
      <c r="B26" s="37"/>
      <c r="C26" s="37"/>
      <c r="D26" s="37"/>
    </row>
    <row r="27" spans="1:7" ht="12.75" customHeight="1" x14ac:dyDescent="0.2">
      <c r="A27" s="268" t="s">
        <v>44</v>
      </c>
      <c r="B27" s="38"/>
      <c r="C27" s="38"/>
      <c r="D27" s="38"/>
    </row>
    <row r="28" spans="1:7" ht="12.75" customHeight="1" x14ac:dyDescent="0.2">
      <c r="A28" s="38"/>
      <c r="B28" s="38"/>
      <c r="C28" s="38"/>
      <c r="D28" s="38"/>
    </row>
    <row r="29" spans="1:7" ht="12.75" customHeight="1" x14ac:dyDescent="0.2">
      <c r="A29" s="241"/>
      <c r="B29" s="241"/>
      <c r="C29" s="241"/>
      <c r="D29" s="241"/>
    </row>
  </sheetData>
  <mergeCells count="1">
    <mergeCell ref="A29:D29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zoomScale="83" zoomScaleNormal="83" workbookViewId="0">
      <selection activeCell="E27" sqref="E27"/>
    </sheetView>
  </sheetViews>
  <sheetFormatPr baseColWidth="10" defaultColWidth="11.42578125" defaultRowHeight="12.75" x14ac:dyDescent="0.2"/>
  <cols>
    <col min="1" max="1" width="64.5703125" style="28" bestFit="1" customWidth="1"/>
    <col min="2" max="14" width="12.5703125" style="28" bestFit="1" customWidth="1"/>
    <col min="15" max="16384" width="11.42578125" style="28"/>
  </cols>
  <sheetData>
    <row r="1" spans="1:18" ht="15.75" customHeight="1" x14ac:dyDescent="0.2">
      <c r="A1" s="117" t="s">
        <v>23</v>
      </c>
      <c r="B1" s="133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3.5" thickBot="1" x14ac:dyDescent="0.25">
      <c r="A2" s="134"/>
      <c r="B2" s="134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ht="21.95" customHeight="1" thickBot="1" x14ac:dyDescent="0.25">
      <c r="A3" s="242" t="s">
        <v>1</v>
      </c>
      <c r="B3" s="135">
        <v>2019</v>
      </c>
      <c r="C3" s="135">
        <v>2018</v>
      </c>
      <c r="D3" s="244">
        <v>2017</v>
      </c>
      <c r="E3" s="245"/>
      <c r="F3" s="244">
        <v>2016</v>
      </c>
      <c r="G3" s="245"/>
      <c r="H3" s="244">
        <v>2015</v>
      </c>
      <c r="I3" s="245"/>
      <c r="J3" s="244">
        <v>2014</v>
      </c>
      <c r="K3" s="245"/>
      <c r="L3" s="244">
        <v>2013</v>
      </c>
      <c r="M3" s="245"/>
      <c r="N3" s="246">
        <v>2012</v>
      </c>
      <c r="O3" s="245"/>
      <c r="P3" s="118"/>
      <c r="Q3" s="118"/>
      <c r="R3" s="118"/>
    </row>
    <row r="4" spans="1:18" ht="31.5" customHeight="1" thickBot="1" x14ac:dyDescent="0.25">
      <c r="A4" s="243"/>
      <c r="B4" s="136" t="s">
        <v>29</v>
      </c>
      <c r="C4" s="136" t="s">
        <v>29</v>
      </c>
      <c r="D4" s="137" t="s">
        <v>21</v>
      </c>
      <c r="E4" s="136" t="s">
        <v>22</v>
      </c>
      <c r="F4" s="137" t="s">
        <v>21</v>
      </c>
      <c r="G4" s="136" t="s">
        <v>22</v>
      </c>
      <c r="H4" s="137" t="s">
        <v>21</v>
      </c>
      <c r="I4" s="136" t="s">
        <v>22</v>
      </c>
      <c r="J4" s="137" t="s">
        <v>21</v>
      </c>
      <c r="K4" s="136" t="s">
        <v>22</v>
      </c>
      <c r="L4" s="137" t="s">
        <v>21</v>
      </c>
      <c r="M4" s="136" t="s">
        <v>22</v>
      </c>
      <c r="N4" s="138" t="s">
        <v>21</v>
      </c>
      <c r="O4" s="136" t="s">
        <v>22</v>
      </c>
      <c r="P4" s="118"/>
      <c r="Q4" s="118"/>
      <c r="R4" s="118"/>
    </row>
    <row r="5" spans="1:18" ht="21.95" customHeight="1" thickBot="1" x14ac:dyDescent="0.25">
      <c r="A5" s="139" t="s">
        <v>20</v>
      </c>
      <c r="B5" s="154">
        <v>57</v>
      </c>
      <c r="C5" s="154">
        <v>50</v>
      </c>
      <c r="D5" s="140">
        <v>27</v>
      </c>
      <c r="E5" s="141">
        <v>43</v>
      </c>
      <c r="F5" s="140">
        <v>17</v>
      </c>
      <c r="G5" s="141">
        <v>35</v>
      </c>
      <c r="H5" s="140">
        <v>15</v>
      </c>
      <c r="I5" s="141">
        <v>25</v>
      </c>
      <c r="J5" s="140">
        <v>16</v>
      </c>
      <c r="K5" s="141">
        <v>50</v>
      </c>
      <c r="L5" s="140">
        <v>4</v>
      </c>
      <c r="M5" s="141">
        <v>51</v>
      </c>
      <c r="N5" s="142">
        <v>6</v>
      </c>
      <c r="O5" s="143">
        <v>41</v>
      </c>
      <c r="P5" s="118"/>
      <c r="Q5" s="118"/>
      <c r="R5" s="118"/>
    </row>
    <row r="6" spans="1:18" ht="21.95" customHeight="1" thickBot="1" x14ac:dyDescent="0.25">
      <c r="A6" s="144" t="s">
        <v>108</v>
      </c>
      <c r="B6" s="154">
        <v>118</v>
      </c>
      <c r="C6" s="154">
        <v>136</v>
      </c>
      <c r="D6" s="140">
        <v>18</v>
      </c>
      <c r="E6" s="141">
        <v>121</v>
      </c>
      <c r="F6" s="140">
        <v>24</v>
      </c>
      <c r="G6" s="141">
        <v>87</v>
      </c>
      <c r="H6" s="140">
        <v>16</v>
      </c>
      <c r="I6" s="141">
        <v>81</v>
      </c>
      <c r="J6" s="140">
        <v>24</v>
      </c>
      <c r="K6" s="141">
        <v>98</v>
      </c>
      <c r="L6" s="140">
        <v>23</v>
      </c>
      <c r="M6" s="141">
        <v>130</v>
      </c>
      <c r="N6" s="142">
        <v>22</v>
      </c>
      <c r="O6" s="143">
        <v>168</v>
      </c>
      <c r="P6" s="118"/>
      <c r="Q6" s="118"/>
      <c r="R6" s="118"/>
    </row>
    <row r="7" spans="1:18" ht="21.95" customHeight="1" thickBot="1" x14ac:dyDescent="0.25">
      <c r="A7" s="145" t="s">
        <v>3</v>
      </c>
      <c r="B7" s="154">
        <v>44</v>
      </c>
      <c r="C7" s="154">
        <v>54</v>
      </c>
      <c r="D7" s="140">
        <v>21</v>
      </c>
      <c r="E7" s="141">
        <v>30</v>
      </c>
      <c r="F7" s="140">
        <v>15</v>
      </c>
      <c r="G7" s="141">
        <v>47</v>
      </c>
      <c r="H7" s="140">
        <v>14</v>
      </c>
      <c r="I7" s="141">
        <v>36</v>
      </c>
      <c r="J7" s="140">
        <v>12</v>
      </c>
      <c r="K7" s="141">
        <v>34</v>
      </c>
      <c r="L7" s="140">
        <v>6</v>
      </c>
      <c r="M7" s="141">
        <v>43</v>
      </c>
      <c r="N7" s="142">
        <v>7</v>
      </c>
      <c r="O7" s="143">
        <v>61</v>
      </c>
      <c r="P7" s="118"/>
      <c r="Q7" s="118"/>
      <c r="R7" s="118"/>
    </row>
    <row r="8" spans="1:18" ht="21.95" customHeight="1" thickBot="1" x14ac:dyDescent="0.25">
      <c r="A8" s="145" t="s">
        <v>109</v>
      </c>
      <c r="B8" s="154">
        <v>73</v>
      </c>
      <c r="C8" s="154">
        <v>77</v>
      </c>
      <c r="D8" s="140">
        <v>17</v>
      </c>
      <c r="E8" s="141">
        <v>79</v>
      </c>
      <c r="F8" s="140">
        <v>5</v>
      </c>
      <c r="G8" s="141">
        <v>65</v>
      </c>
      <c r="H8" s="140">
        <v>20</v>
      </c>
      <c r="I8" s="141">
        <v>65</v>
      </c>
      <c r="J8" s="140">
        <v>13</v>
      </c>
      <c r="K8" s="141">
        <v>76</v>
      </c>
      <c r="L8" s="140">
        <v>16</v>
      </c>
      <c r="M8" s="141">
        <v>100</v>
      </c>
      <c r="N8" s="142">
        <v>12</v>
      </c>
      <c r="O8" s="143">
        <v>104</v>
      </c>
      <c r="P8" s="118"/>
      <c r="Q8" s="118"/>
      <c r="R8" s="118"/>
    </row>
    <row r="9" spans="1:18" ht="21.95" customHeight="1" thickBot="1" x14ac:dyDescent="0.25">
      <c r="A9" s="145" t="s">
        <v>5</v>
      </c>
      <c r="B9" s="154">
        <v>106</v>
      </c>
      <c r="C9" s="154">
        <v>101</v>
      </c>
      <c r="D9" s="140">
        <v>23</v>
      </c>
      <c r="E9" s="141">
        <v>74</v>
      </c>
      <c r="F9" s="140">
        <v>16</v>
      </c>
      <c r="G9" s="141">
        <v>89</v>
      </c>
      <c r="H9" s="140">
        <v>22</v>
      </c>
      <c r="I9" s="141">
        <v>94</v>
      </c>
      <c r="J9" s="140">
        <v>19</v>
      </c>
      <c r="K9" s="141">
        <v>122</v>
      </c>
      <c r="L9" s="140">
        <v>19</v>
      </c>
      <c r="M9" s="141">
        <v>172</v>
      </c>
      <c r="N9" s="142">
        <v>15</v>
      </c>
      <c r="O9" s="143">
        <v>184</v>
      </c>
      <c r="P9" s="118"/>
      <c r="Q9" s="118"/>
      <c r="R9" s="118"/>
    </row>
    <row r="10" spans="1:18" ht="21.95" customHeight="1" thickBot="1" x14ac:dyDescent="0.25">
      <c r="A10" s="145" t="s">
        <v>6</v>
      </c>
      <c r="B10" s="154">
        <v>35</v>
      </c>
      <c r="C10" s="154">
        <v>47</v>
      </c>
      <c r="D10" s="140">
        <v>10</v>
      </c>
      <c r="E10" s="141">
        <v>33</v>
      </c>
      <c r="F10" s="140">
        <v>9</v>
      </c>
      <c r="G10" s="141">
        <v>40</v>
      </c>
      <c r="H10" s="140">
        <v>5</v>
      </c>
      <c r="I10" s="141">
        <v>35</v>
      </c>
      <c r="J10" s="140">
        <v>5</v>
      </c>
      <c r="K10" s="141">
        <v>59</v>
      </c>
      <c r="L10" s="140">
        <v>11</v>
      </c>
      <c r="M10" s="141">
        <v>76</v>
      </c>
      <c r="N10" s="142">
        <v>7</v>
      </c>
      <c r="O10" s="143">
        <v>90</v>
      </c>
      <c r="P10" s="118"/>
      <c r="Q10" s="118"/>
      <c r="R10" s="118"/>
    </row>
    <row r="11" spans="1:18" ht="21.95" customHeight="1" thickBot="1" x14ac:dyDescent="0.25">
      <c r="A11" s="145" t="s">
        <v>110</v>
      </c>
      <c r="B11" s="154">
        <v>34</v>
      </c>
      <c r="C11" s="154">
        <v>31</v>
      </c>
      <c r="D11" s="140">
        <v>11</v>
      </c>
      <c r="E11" s="141">
        <v>24</v>
      </c>
      <c r="F11" s="140">
        <v>4</v>
      </c>
      <c r="G11" s="141">
        <v>9</v>
      </c>
      <c r="H11" s="140">
        <v>10</v>
      </c>
      <c r="I11" s="141">
        <v>22</v>
      </c>
      <c r="J11" s="140">
        <v>5</v>
      </c>
      <c r="K11" s="141">
        <v>29</v>
      </c>
      <c r="L11" s="140">
        <v>6</v>
      </c>
      <c r="M11" s="141">
        <v>42</v>
      </c>
      <c r="N11" s="142">
        <v>5</v>
      </c>
      <c r="O11" s="143">
        <v>65</v>
      </c>
      <c r="P11" s="118"/>
      <c r="Q11" s="118"/>
      <c r="R11" s="118"/>
    </row>
    <row r="12" spans="1:18" ht="21.95" customHeight="1" thickBot="1" x14ac:dyDescent="0.25">
      <c r="A12" s="145" t="s">
        <v>111</v>
      </c>
      <c r="B12" s="154">
        <v>25</v>
      </c>
      <c r="C12" s="154">
        <v>16</v>
      </c>
      <c r="D12" s="140">
        <v>6</v>
      </c>
      <c r="E12" s="141">
        <v>14</v>
      </c>
      <c r="F12" s="140">
        <v>4</v>
      </c>
      <c r="G12" s="141">
        <v>26</v>
      </c>
      <c r="H12" s="140" t="s">
        <v>45</v>
      </c>
      <c r="I12" s="141">
        <v>17</v>
      </c>
      <c r="J12" s="140">
        <v>3</v>
      </c>
      <c r="K12" s="141">
        <v>20</v>
      </c>
      <c r="L12" s="140">
        <v>8</v>
      </c>
      <c r="M12" s="141">
        <v>36</v>
      </c>
      <c r="N12" s="142">
        <v>9</v>
      </c>
      <c r="O12" s="143">
        <v>48</v>
      </c>
      <c r="P12" s="118"/>
      <c r="Q12" s="118"/>
      <c r="R12" s="118"/>
    </row>
    <row r="13" spans="1:18" ht="21.95" customHeight="1" thickBot="1" x14ac:dyDescent="0.25">
      <c r="A13" s="145" t="s">
        <v>9</v>
      </c>
      <c r="B13" s="154">
        <v>43</v>
      </c>
      <c r="C13" s="154">
        <v>63</v>
      </c>
      <c r="D13" s="140">
        <v>10</v>
      </c>
      <c r="E13" s="141">
        <v>55</v>
      </c>
      <c r="F13" s="140">
        <v>13</v>
      </c>
      <c r="G13" s="141">
        <v>39</v>
      </c>
      <c r="H13" s="140">
        <v>7</v>
      </c>
      <c r="I13" s="141">
        <v>43</v>
      </c>
      <c r="J13" s="140">
        <v>8</v>
      </c>
      <c r="K13" s="141">
        <v>50</v>
      </c>
      <c r="L13" s="140">
        <v>9</v>
      </c>
      <c r="M13" s="141">
        <v>68</v>
      </c>
      <c r="N13" s="142">
        <v>13</v>
      </c>
      <c r="O13" s="143">
        <v>91</v>
      </c>
      <c r="P13" s="118"/>
      <c r="Q13" s="118"/>
      <c r="R13" s="118"/>
    </row>
    <row r="14" spans="1:18" ht="21.95" customHeight="1" thickBot="1" x14ac:dyDescent="0.25">
      <c r="A14" s="145" t="s">
        <v>10</v>
      </c>
      <c r="B14" s="154">
        <v>62</v>
      </c>
      <c r="C14" s="154">
        <v>59</v>
      </c>
      <c r="D14" s="140">
        <v>23</v>
      </c>
      <c r="E14" s="141">
        <v>46</v>
      </c>
      <c r="F14" s="140">
        <v>11</v>
      </c>
      <c r="G14" s="141">
        <v>53</v>
      </c>
      <c r="H14" s="140">
        <v>16</v>
      </c>
      <c r="I14" s="141">
        <v>53</v>
      </c>
      <c r="J14" s="140">
        <v>13</v>
      </c>
      <c r="K14" s="141">
        <v>70</v>
      </c>
      <c r="L14" s="140">
        <v>12</v>
      </c>
      <c r="M14" s="141">
        <v>90</v>
      </c>
      <c r="N14" s="142">
        <v>11</v>
      </c>
      <c r="O14" s="143">
        <v>108</v>
      </c>
      <c r="P14" s="118"/>
      <c r="Q14" s="118"/>
      <c r="R14" s="118"/>
    </row>
    <row r="15" spans="1:18" ht="21.95" customHeight="1" thickBot="1" x14ac:dyDescent="0.25">
      <c r="A15" s="145" t="s">
        <v>112</v>
      </c>
      <c r="B15" s="154">
        <v>59</v>
      </c>
      <c r="C15" s="154">
        <v>69</v>
      </c>
      <c r="D15" s="140">
        <v>12</v>
      </c>
      <c r="E15" s="141">
        <v>60</v>
      </c>
      <c r="F15" s="140">
        <v>21</v>
      </c>
      <c r="G15" s="141">
        <v>62</v>
      </c>
      <c r="H15" s="140">
        <v>11</v>
      </c>
      <c r="I15" s="141">
        <v>74</v>
      </c>
      <c r="J15" s="140">
        <v>15</v>
      </c>
      <c r="K15" s="141">
        <v>80</v>
      </c>
      <c r="L15" s="140">
        <v>21</v>
      </c>
      <c r="M15" s="141">
        <v>102</v>
      </c>
      <c r="N15" s="142">
        <v>25</v>
      </c>
      <c r="O15" s="143">
        <v>115</v>
      </c>
      <c r="P15" s="118"/>
      <c r="Q15" s="118"/>
      <c r="R15" s="118"/>
    </row>
    <row r="16" spans="1:18" ht="21.95" customHeight="1" thickBot="1" x14ac:dyDescent="0.25">
      <c r="A16" s="145" t="s">
        <v>12</v>
      </c>
      <c r="B16" s="154">
        <v>155</v>
      </c>
      <c r="C16" s="154">
        <v>162</v>
      </c>
      <c r="D16" s="140">
        <v>37</v>
      </c>
      <c r="E16" s="141">
        <v>122</v>
      </c>
      <c r="F16" s="140">
        <v>38</v>
      </c>
      <c r="G16" s="141">
        <v>141</v>
      </c>
      <c r="H16" s="140">
        <v>33</v>
      </c>
      <c r="I16" s="141">
        <v>123</v>
      </c>
      <c r="J16" s="140">
        <v>39</v>
      </c>
      <c r="K16" s="141">
        <v>133</v>
      </c>
      <c r="L16" s="140">
        <v>39</v>
      </c>
      <c r="M16" s="141">
        <v>168</v>
      </c>
      <c r="N16" s="142">
        <v>40</v>
      </c>
      <c r="O16" s="143">
        <v>153</v>
      </c>
      <c r="P16" s="118"/>
      <c r="Q16" s="118"/>
      <c r="R16" s="118"/>
    </row>
    <row r="17" spans="1:18" ht="28.5" customHeight="1" thickBot="1" x14ac:dyDescent="0.25">
      <c r="A17" s="145" t="s">
        <v>13</v>
      </c>
      <c r="B17" s="154">
        <v>54</v>
      </c>
      <c r="C17" s="154">
        <v>57</v>
      </c>
      <c r="D17" s="140">
        <v>15</v>
      </c>
      <c r="E17" s="141">
        <v>39</v>
      </c>
      <c r="F17" s="140">
        <v>7</v>
      </c>
      <c r="G17" s="141">
        <v>48</v>
      </c>
      <c r="H17" s="140">
        <v>11</v>
      </c>
      <c r="I17" s="141">
        <v>32</v>
      </c>
      <c r="J17" s="140">
        <v>10</v>
      </c>
      <c r="K17" s="141">
        <v>52</v>
      </c>
      <c r="L17" s="140">
        <v>7</v>
      </c>
      <c r="M17" s="141">
        <v>65</v>
      </c>
      <c r="N17" s="142">
        <v>8</v>
      </c>
      <c r="O17" s="143">
        <v>67</v>
      </c>
      <c r="P17" s="118"/>
      <c r="Q17" s="118"/>
      <c r="R17" s="118"/>
    </row>
    <row r="18" spans="1:18" ht="21.95" customHeight="1" thickBot="1" x14ac:dyDescent="0.25">
      <c r="A18" s="145" t="s">
        <v>14</v>
      </c>
      <c r="B18" s="154">
        <v>148</v>
      </c>
      <c r="C18" s="154">
        <v>152</v>
      </c>
      <c r="D18" s="140">
        <v>26</v>
      </c>
      <c r="E18" s="141">
        <v>97</v>
      </c>
      <c r="F18" s="140">
        <v>17</v>
      </c>
      <c r="G18" s="141">
        <v>77</v>
      </c>
      <c r="H18" s="140">
        <v>11</v>
      </c>
      <c r="I18" s="141">
        <v>65</v>
      </c>
      <c r="J18" s="140">
        <v>10</v>
      </c>
      <c r="K18" s="141">
        <v>79</v>
      </c>
      <c r="L18" s="140">
        <v>7</v>
      </c>
      <c r="M18" s="141">
        <v>80</v>
      </c>
      <c r="N18" s="142">
        <v>15</v>
      </c>
      <c r="O18" s="143">
        <v>66</v>
      </c>
      <c r="P18" s="118"/>
      <c r="Q18" s="118"/>
      <c r="R18" s="118"/>
    </row>
    <row r="19" spans="1:18" ht="21.95" customHeight="1" thickBot="1" x14ac:dyDescent="0.25">
      <c r="A19" s="145" t="s">
        <v>15</v>
      </c>
      <c r="B19" s="154">
        <v>30</v>
      </c>
      <c r="C19" s="154">
        <v>28</v>
      </c>
      <c r="D19" s="140">
        <v>7</v>
      </c>
      <c r="E19" s="141">
        <v>32</v>
      </c>
      <c r="F19" s="140">
        <v>6</v>
      </c>
      <c r="G19" s="141">
        <v>28</v>
      </c>
      <c r="H19" s="140" t="s">
        <v>45</v>
      </c>
      <c r="I19" s="141">
        <v>20</v>
      </c>
      <c r="J19" s="140">
        <v>1</v>
      </c>
      <c r="K19" s="141">
        <v>36</v>
      </c>
      <c r="L19" s="140">
        <v>5</v>
      </c>
      <c r="M19" s="141">
        <v>37</v>
      </c>
      <c r="N19" s="142">
        <v>7</v>
      </c>
      <c r="O19" s="143">
        <v>50</v>
      </c>
      <c r="P19" s="118"/>
      <c r="Q19" s="118"/>
      <c r="R19" s="118"/>
    </row>
    <row r="20" spans="1:18" ht="21.95" customHeight="1" thickBot="1" x14ac:dyDescent="0.25">
      <c r="A20" s="145" t="s">
        <v>16</v>
      </c>
      <c r="B20" s="154">
        <v>74</v>
      </c>
      <c r="C20" s="154">
        <v>68</v>
      </c>
      <c r="D20" s="140">
        <v>21</v>
      </c>
      <c r="E20" s="141">
        <v>65</v>
      </c>
      <c r="F20" s="140">
        <v>11</v>
      </c>
      <c r="G20" s="141">
        <v>74</v>
      </c>
      <c r="H20" s="140">
        <v>17</v>
      </c>
      <c r="I20" s="141">
        <v>72</v>
      </c>
      <c r="J20" s="140">
        <v>17</v>
      </c>
      <c r="K20" s="141">
        <v>102</v>
      </c>
      <c r="L20" s="140">
        <v>20</v>
      </c>
      <c r="M20" s="141">
        <v>140</v>
      </c>
      <c r="N20" s="142">
        <v>16</v>
      </c>
      <c r="O20" s="143">
        <v>173</v>
      </c>
      <c r="P20" s="118"/>
      <c r="Q20" s="118"/>
      <c r="R20" s="118"/>
    </row>
    <row r="21" spans="1:18" ht="21.95" customHeight="1" thickBot="1" x14ac:dyDescent="0.25">
      <c r="A21" s="145" t="s">
        <v>17</v>
      </c>
      <c r="B21" s="154">
        <v>180</v>
      </c>
      <c r="C21" s="154">
        <v>221</v>
      </c>
      <c r="D21" s="140">
        <v>51</v>
      </c>
      <c r="E21" s="141">
        <v>150</v>
      </c>
      <c r="F21" s="140">
        <v>46</v>
      </c>
      <c r="G21" s="141">
        <v>84</v>
      </c>
      <c r="H21" s="140">
        <v>27</v>
      </c>
      <c r="I21" s="141">
        <v>111</v>
      </c>
      <c r="J21" s="140">
        <v>37</v>
      </c>
      <c r="K21" s="141">
        <v>119</v>
      </c>
      <c r="L21" s="140">
        <v>36</v>
      </c>
      <c r="M21" s="141">
        <v>142</v>
      </c>
      <c r="N21" s="142">
        <v>26</v>
      </c>
      <c r="O21" s="143">
        <v>159</v>
      </c>
      <c r="P21" s="118"/>
      <c r="Q21" s="118"/>
      <c r="R21" s="118"/>
    </row>
    <row r="22" spans="1:18" ht="21.95" customHeight="1" thickBot="1" x14ac:dyDescent="0.25">
      <c r="A22" s="145" t="s">
        <v>18</v>
      </c>
      <c r="B22" s="154">
        <v>12</v>
      </c>
      <c r="C22" s="154">
        <v>15</v>
      </c>
      <c r="D22" s="140">
        <v>6</v>
      </c>
      <c r="E22" s="141">
        <v>12</v>
      </c>
      <c r="F22" s="140">
        <v>6</v>
      </c>
      <c r="G22" s="141">
        <v>13</v>
      </c>
      <c r="H22" s="140">
        <v>5</v>
      </c>
      <c r="I22" s="141">
        <v>12</v>
      </c>
      <c r="J22" s="140">
        <v>4</v>
      </c>
      <c r="K22" s="141">
        <v>12</v>
      </c>
      <c r="L22" s="140">
        <v>6</v>
      </c>
      <c r="M22" s="141">
        <v>20</v>
      </c>
      <c r="N22" s="142">
        <v>10</v>
      </c>
      <c r="O22" s="143">
        <v>45</v>
      </c>
      <c r="P22" s="118"/>
      <c r="Q22" s="118"/>
      <c r="R22" s="118"/>
    </row>
    <row r="23" spans="1:18" ht="21.95" customHeight="1" thickBot="1" x14ac:dyDescent="0.25">
      <c r="A23" s="146" t="s">
        <v>46</v>
      </c>
      <c r="B23" s="155">
        <v>1309</v>
      </c>
      <c r="C23" s="155">
        <v>1406</v>
      </c>
      <c r="D23" s="147">
        <v>341</v>
      </c>
      <c r="E23" s="148">
        <v>1096</v>
      </c>
      <c r="F23" s="147">
        <v>270</v>
      </c>
      <c r="G23" s="149">
        <v>1017</v>
      </c>
      <c r="H23" s="147">
        <v>240</v>
      </c>
      <c r="I23" s="149">
        <v>980</v>
      </c>
      <c r="J23" s="147">
        <v>251</v>
      </c>
      <c r="K23" s="149">
        <v>1221</v>
      </c>
      <c r="L23" s="147">
        <v>255</v>
      </c>
      <c r="M23" s="148">
        <v>1562</v>
      </c>
      <c r="N23" s="149">
        <v>254</v>
      </c>
      <c r="O23" s="148">
        <v>1788</v>
      </c>
      <c r="P23" s="118"/>
      <c r="Q23" s="118"/>
      <c r="R23" s="118"/>
    </row>
    <row r="24" spans="1:18" ht="12.75" customHeight="1" x14ac:dyDescent="0.2">
      <c r="A24" s="150"/>
      <c r="B24" s="150"/>
      <c r="C24" s="118"/>
      <c r="D24" s="118"/>
      <c r="E24" s="118"/>
      <c r="F24" s="118"/>
      <c r="G24" s="118"/>
      <c r="H24" s="118"/>
      <c r="I24" s="118"/>
      <c r="J24" s="118"/>
      <c r="K24" s="118"/>
      <c r="L24" s="150"/>
      <c r="M24" s="151"/>
      <c r="N24" s="150"/>
      <c r="O24" s="150"/>
      <c r="P24" s="118"/>
      <c r="Q24" s="118"/>
      <c r="R24" s="118"/>
    </row>
    <row r="25" spans="1:18" ht="12.75" customHeight="1" x14ac:dyDescent="0.2">
      <c r="A25" s="171" t="s">
        <v>115</v>
      </c>
      <c r="B25" s="152"/>
      <c r="C25" s="118"/>
      <c r="D25" s="118"/>
      <c r="E25" s="118"/>
      <c r="F25" s="118"/>
      <c r="G25" s="118"/>
      <c r="H25" s="118"/>
      <c r="I25" s="118"/>
      <c r="J25" s="118"/>
      <c r="K25" s="118"/>
      <c r="L25" s="152"/>
      <c r="M25" s="118"/>
      <c r="N25" s="152"/>
      <c r="O25" s="152"/>
      <c r="P25" s="118"/>
      <c r="Q25" s="118"/>
      <c r="R25" s="118"/>
    </row>
    <row r="26" spans="1:18" ht="12.75" customHeight="1" x14ac:dyDescent="0.2">
      <c r="A26" s="127" t="s">
        <v>44</v>
      </c>
      <c r="B26" s="153"/>
      <c r="C26" s="118"/>
      <c r="D26" s="118"/>
      <c r="E26" s="118"/>
      <c r="F26" s="118"/>
      <c r="G26" s="118"/>
      <c r="H26" s="118"/>
      <c r="I26" s="118"/>
      <c r="J26" s="118"/>
      <c r="K26" s="118"/>
      <c r="L26" s="153"/>
      <c r="M26" s="118"/>
      <c r="N26" s="153"/>
      <c r="O26" s="153"/>
      <c r="P26" s="118"/>
      <c r="Q26" s="118"/>
      <c r="R26" s="118"/>
    </row>
    <row r="27" spans="1:18" ht="12.75" customHeight="1" x14ac:dyDescent="0.2">
      <c r="A27" s="153"/>
      <c r="B27" s="153"/>
      <c r="C27" s="118"/>
      <c r="D27" s="118"/>
      <c r="E27" s="118"/>
      <c r="F27" s="118"/>
      <c r="G27" s="118"/>
      <c r="H27" s="118"/>
      <c r="I27" s="118"/>
      <c r="J27" s="118"/>
      <c r="K27" s="118"/>
      <c r="L27" s="153"/>
      <c r="M27" s="118"/>
      <c r="N27" s="153"/>
      <c r="O27" s="153"/>
      <c r="P27" s="118"/>
      <c r="Q27" s="118"/>
      <c r="R27" s="118"/>
    </row>
    <row r="28" spans="1:18" ht="12.75" customHeight="1" x14ac:dyDescent="0.2">
      <c r="A28" s="127"/>
      <c r="B28" s="12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2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</sheetData>
  <mergeCells count="7">
    <mergeCell ref="L3:M3"/>
    <mergeCell ref="N3:O3"/>
    <mergeCell ref="A3:A4"/>
    <mergeCell ref="D3:E3"/>
    <mergeCell ref="F3:G3"/>
    <mergeCell ref="H3:I3"/>
    <mergeCell ref="J3:K3"/>
  </mergeCells>
  <pageMargins left="0.7" right="0.7" top="0.78740157499999996" bottom="0.78740157499999996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75" zoomScaleNormal="75" workbookViewId="0">
      <selection activeCell="A24" sqref="A24:A27"/>
    </sheetView>
  </sheetViews>
  <sheetFormatPr baseColWidth="10" defaultColWidth="11.42578125" defaultRowHeight="12.75" x14ac:dyDescent="0.2"/>
  <cols>
    <col min="1" max="1" width="59.5703125" style="28" customWidth="1"/>
    <col min="2" max="2" width="16.42578125" style="28" customWidth="1"/>
    <col min="3" max="3" width="17.42578125" style="28" customWidth="1"/>
    <col min="4" max="16384" width="11.42578125" style="28"/>
  </cols>
  <sheetData>
    <row r="1" spans="1:9" ht="21.95" customHeight="1" x14ac:dyDescent="0.2">
      <c r="A1" s="117" t="s">
        <v>57</v>
      </c>
      <c r="B1" s="117"/>
      <c r="C1" s="117"/>
      <c r="D1" s="118"/>
      <c r="E1" s="118"/>
      <c r="F1" s="118"/>
      <c r="G1" s="118"/>
      <c r="H1" s="118"/>
      <c r="I1" s="118"/>
    </row>
    <row r="2" spans="1:9" ht="21.95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</row>
    <row r="3" spans="1:9" ht="38.25" x14ac:dyDescent="0.2">
      <c r="A3" s="119" t="s">
        <v>1</v>
      </c>
      <c r="B3" s="120" t="s">
        <v>42</v>
      </c>
      <c r="C3" s="120" t="s">
        <v>41</v>
      </c>
      <c r="D3" s="118"/>
      <c r="E3" s="118"/>
      <c r="F3" s="118"/>
      <c r="G3" s="118"/>
      <c r="H3" s="118"/>
      <c r="I3" s="118"/>
    </row>
    <row r="4" spans="1:9" ht="21.95" customHeight="1" x14ac:dyDescent="0.2">
      <c r="A4" s="121" t="s">
        <v>20</v>
      </c>
      <c r="B4" s="128">
        <v>462</v>
      </c>
      <c r="C4" s="129" t="s">
        <v>114</v>
      </c>
      <c r="D4" s="122"/>
      <c r="E4" s="118"/>
      <c r="F4" s="118"/>
      <c r="G4" s="118"/>
      <c r="H4" s="118"/>
      <c r="I4" s="118"/>
    </row>
    <row r="5" spans="1:9" ht="21.95" customHeight="1" x14ac:dyDescent="0.2">
      <c r="A5" s="123" t="s">
        <v>108</v>
      </c>
      <c r="B5" s="128">
        <v>13030</v>
      </c>
      <c r="C5" s="130">
        <v>58.630309575233987</v>
      </c>
      <c r="D5" s="124"/>
      <c r="E5" s="118"/>
      <c r="F5" s="118"/>
      <c r="G5" s="118"/>
      <c r="H5" s="118"/>
      <c r="I5" s="118"/>
    </row>
    <row r="6" spans="1:9" ht="21.95" customHeight="1" x14ac:dyDescent="0.2">
      <c r="A6" s="123" t="s">
        <v>3</v>
      </c>
      <c r="B6" s="128">
        <v>8126</v>
      </c>
      <c r="C6" s="130">
        <v>63.232433273675205</v>
      </c>
      <c r="D6" s="124"/>
      <c r="E6" s="118"/>
      <c r="F6" s="118"/>
      <c r="G6" s="118"/>
      <c r="H6" s="118"/>
      <c r="I6" s="118"/>
    </row>
    <row r="7" spans="1:9" ht="21.95" customHeight="1" x14ac:dyDescent="0.2">
      <c r="A7" s="123" t="s">
        <v>109</v>
      </c>
      <c r="B7" s="128">
        <v>17161</v>
      </c>
      <c r="C7" s="130">
        <v>63.177852225453748</v>
      </c>
      <c r="D7" s="124"/>
      <c r="E7" s="118"/>
      <c r="F7" s="118"/>
      <c r="G7" s="118"/>
      <c r="H7" s="118"/>
      <c r="I7" s="118"/>
    </row>
    <row r="8" spans="1:9" ht="21.95" customHeight="1" x14ac:dyDescent="0.2">
      <c r="A8" s="123" t="s">
        <v>5</v>
      </c>
      <c r="B8" s="128">
        <v>18452</v>
      </c>
      <c r="C8" s="130">
        <v>68.64072613644818</v>
      </c>
      <c r="D8" s="124"/>
      <c r="E8" s="118"/>
      <c r="F8" s="118"/>
      <c r="G8" s="118"/>
      <c r="H8" s="118"/>
      <c r="I8" s="118"/>
    </row>
    <row r="9" spans="1:9" ht="21.95" customHeight="1" x14ac:dyDescent="0.2">
      <c r="A9" s="123" t="s">
        <v>6</v>
      </c>
      <c r="B9" s="128">
        <v>13348</v>
      </c>
      <c r="C9" s="130">
        <v>74.353832442067741</v>
      </c>
      <c r="D9" s="124"/>
      <c r="E9" s="118"/>
      <c r="F9" s="118"/>
      <c r="G9" s="118"/>
      <c r="H9" s="118"/>
      <c r="I9" s="118"/>
    </row>
    <row r="10" spans="1:9" ht="21.95" customHeight="1" x14ac:dyDescent="0.2">
      <c r="A10" s="123" t="s">
        <v>110</v>
      </c>
      <c r="B10" s="128">
        <v>12499</v>
      </c>
      <c r="C10" s="130">
        <v>70.369327778403331</v>
      </c>
      <c r="D10" s="124"/>
      <c r="E10" s="118"/>
      <c r="F10" s="118"/>
      <c r="G10" s="118"/>
      <c r="H10" s="118"/>
      <c r="I10" s="118"/>
    </row>
    <row r="11" spans="1:9" ht="21.95" customHeight="1" x14ac:dyDescent="0.2">
      <c r="A11" s="123" t="s">
        <v>111</v>
      </c>
      <c r="B11" s="128">
        <v>12326</v>
      </c>
      <c r="C11" s="130">
        <v>65.630158138544274</v>
      </c>
      <c r="D11" s="124"/>
      <c r="E11" s="118"/>
      <c r="F11" s="118"/>
      <c r="G11" s="118"/>
      <c r="H11" s="118"/>
      <c r="I11" s="118"/>
    </row>
    <row r="12" spans="1:9" ht="21.95" customHeight="1" x14ac:dyDescent="0.2">
      <c r="A12" s="123" t="s">
        <v>9</v>
      </c>
      <c r="B12" s="128">
        <v>21507</v>
      </c>
      <c r="C12" s="130">
        <v>69.381895606168143</v>
      </c>
      <c r="D12" s="124"/>
      <c r="E12" s="118"/>
      <c r="F12" s="118"/>
      <c r="G12" s="118"/>
      <c r="H12" s="118"/>
      <c r="I12" s="118"/>
    </row>
    <row r="13" spans="1:9" ht="21.95" customHeight="1" x14ac:dyDescent="0.2">
      <c r="A13" s="123" t="s">
        <v>10</v>
      </c>
      <c r="B13" s="128">
        <v>15643</v>
      </c>
      <c r="C13" s="130">
        <v>73.375861907218905</v>
      </c>
      <c r="D13" s="124"/>
      <c r="E13" s="118"/>
      <c r="F13" s="118"/>
      <c r="G13" s="118"/>
      <c r="H13" s="118"/>
      <c r="I13" s="118"/>
    </row>
    <row r="14" spans="1:9" ht="21.95" customHeight="1" x14ac:dyDescent="0.2">
      <c r="A14" s="123" t="s">
        <v>112</v>
      </c>
      <c r="B14" s="128">
        <v>15426</v>
      </c>
      <c r="C14" s="130">
        <v>71.054813450023033</v>
      </c>
      <c r="D14" s="124"/>
      <c r="E14" s="118"/>
      <c r="F14" s="118"/>
      <c r="G14" s="118"/>
      <c r="H14" s="118"/>
      <c r="I14" s="118"/>
    </row>
    <row r="15" spans="1:9" ht="21.95" customHeight="1" x14ac:dyDescent="0.2">
      <c r="A15" s="123" t="s">
        <v>12</v>
      </c>
      <c r="B15" s="128">
        <v>7559</v>
      </c>
      <c r="C15" s="130">
        <v>58.312119108231123</v>
      </c>
      <c r="D15" s="124"/>
      <c r="E15" s="118"/>
      <c r="F15" s="118"/>
      <c r="G15" s="118"/>
      <c r="H15" s="118"/>
      <c r="I15" s="118"/>
    </row>
    <row r="16" spans="1:9" ht="25.5" x14ac:dyDescent="0.2">
      <c r="A16" s="123" t="s">
        <v>13</v>
      </c>
      <c r="B16" s="128">
        <v>14284</v>
      </c>
      <c r="C16" s="130">
        <v>68.881709022520127</v>
      </c>
      <c r="D16" s="124"/>
      <c r="E16" s="118"/>
      <c r="F16" s="118"/>
      <c r="G16" s="118"/>
      <c r="H16" s="118"/>
      <c r="I16" s="118"/>
    </row>
    <row r="17" spans="1:9" ht="21.95" customHeight="1" x14ac:dyDescent="0.2">
      <c r="A17" s="123" t="s">
        <v>14</v>
      </c>
      <c r="B17" s="128">
        <v>10544</v>
      </c>
      <c r="C17" s="130">
        <v>50.161750713606089</v>
      </c>
      <c r="D17" s="124"/>
      <c r="E17" s="118"/>
      <c r="F17" s="118"/>
      <c r="G17" s="118"/>
      <c r="H17" s="118"/>
      <c r="I17" s="118"/>
    </row>
    <row r="18" spans="1:9" ht="21.95" customHeight="1" x14ac:dyDescent="0.2">
      <c r="A18" s="123" t="s">
        <v>15</v>
      </c>
      <c r="B18" s="128">
        <v>10254</v>
      </c>
      <c r="C18" s="130">
        <v>67.665302890325989</v>
      </c>
      <c r="D18" s="124"/>
      <c r="E18" s="118"/>
      <c r="F18" s="118"/>
      <c r="G18" s="118"/>
      <c r="H18" s="118"/>
      <c r="I18" s="118"/>
    </row>
    <row r="19" spans="1:9" ht="21.95" customHeight="1" x14ac:dyDescent="0.2">
      <c r="A19" s="123" t="s">
        <v>16</v>
      </c>
      <c r="B19" s="128">
        <v>20634</v>
      </c>
      <c r="C19" s="130">
        <v>70.286473413495926</v>
      </c>
      <c r="D19" s="124"/>
      <c r="E19" s="118"/>
      <c r="F19" s="118"/>
      <c r="G19" s="118"/>
      <c r="H19" s="118"/>
      <c r="I19" s="118"/>
    </row>
    <row r="20" spans="1:9" ht="21.95" customHeight="1" x14ac:dyDescent="0.2">
      <c r="A20" s="123" t="s">
        <v>17</v>
      </c>
      <c r="B20" s="128">
        <v>7574</v>
      </c>
      <c r="C20" s="130">
        <v>58.096187773260723</v>
      </c>
      <c r="D20" s="124"/>
      <c r="E20" s="118"/>
      <c r="F20" s="118"/>
      <c r="G20" s="118"/>
      <c r="H20" s="118"/>
      <c r="I20" s="118"/>
    </row>
    <row r="21" spans="1:9" ht="21.95" customHeight="1" x14ac:dyDescent="0.2">
      <c r="A21" s="123" t="s">
        <v>18</v>
      </c>
      <c r="B21" s="128">
        <v>10170</v>
      </c>
      <c r="C21" s="130">
        <v>72.281449893390189</v>
      </c>
      <c r="D21" s="124"/>
      <c r="E21" s="118"/>
      <c r="F21" s="118"/>
      <c r="G21" s="118"/>
      <c r="H21" s="118"/>
      <c r="I21" s="118"/>
    </row>
    <row r="22" spans="1:9" ht="21.95" customHeight="1" x14ac:dyDescent="0.2">
      <c r="A22" s="125" t="s">
        <v>0</v>
      </c>
      <c r="B22" s="131">
        <v>228999</v>
      </c>
      <c r="C22" s="132">
        <v>66.573347287632998</v>
      </c>
      <c r="D22" s="124"/>
      <c r="E22" s="118"/>
      <c r="F22" s="118"/>
      <c r="G22" s="118"/>
      <c r="H22" s="118"/>
      <c r="I22" s="118"/>
    </row>
    <row r="23" spans="1:9" x14ac:dyDescent="0.2">
      <c r="A23" s="122"/>
      <c r="B23" s="118"/>
      <c r="C23" s="118"/>
      <c r="D23" s="122"/>
      <c r="E23" s="118"/>
      <c r="F23" s="118"/>
      <c r="G23" s="118"/>
      <c r="H23" s="118"/>
      <c r="I23" s="118"/>
    </row>
    <row r="24" spans="1:9" ht="15" x14ac:dyDescent="0.2">
      <c r="A24" s="126" t="s">
        <v>40</v>
      </c>
      <c r="B24" s="118"/>
      <c r="C24" s="118"/>
      <c r="D24" s="122"/>
      <c r="E24" s="118"/>
      <c r="F24" s="118"/>
      <c r="G24" s="118"/>
      <c r="H24" s="118"/>
      <c r="I24" s="118"/>
    </row>
    <row r="25" spans="1:9" x14ac:dyDescent="0.2">
      <c r="A25" s="122"/>
      <c r="B25" s="118"/>
      <c r="C25" s="118"/>
      <c r="D25" s="118"/>
      <c r="E25" s="118"/>
      <c r="F25" s="118"/>
      <c r="G25" s="118"/>
      <c r="H25" s="118"/>
      <c r="I25" s="118"/>
    </row>
    <row r="26" spans="1:9" ht="25.5" x14ac:dyDescent="0.2">
      <c r="A26" s="127" t="s">
        <v>115</v>
      </c>
      <c r="B26" s="118"/>
      <c r="C26" s="118"/>
      <c r="D26" s="118"/>
      <c r="E26" s="118"/>
      <c r="F26" s="118"/>
      <c r="G26" s="118"/>
      <c r="H26" s="118"/>
      <c r="I26" s="118"/>
    </row>
    <row r="27" spans="1:9" x14ac:dyDescent="0.2">
      <c r="A27" s="118" t="s">
        <v>116</v>
      </c>
      <c r="B27" s="118"/>
      <c r="C27" s="118"/>
      <c r="D27" s="118"/>
      <c r="E27" s="118"/>
      <c r="F27" s="118"/>
      <c r="G27" s="118"/>
      <c r="H27" s="118"/>
      <c r="I27" s="118"/>
    </row>
    <row r="28" spans="1:9" x14ac:dyDescent="0.2">
      <c r="A28" s="118"/>
      <c r="B28" s="118"/>
      <c r="C28" s="118"/>
      <c r="D28" s="118"/>
      <c r="E28" s="118"/>
      <c r="F28" s="118"/>
      <c r="G28" s="118"/>
      <c r="H28" s="118"/>
      <c r="I28" s="118"/>
    </row>
    <row r="29" spans="1:9" x14ac:dyDescent="0.2">
      <c r="A29" s="118"/>
      <c r="B29" s="118"/>
      <c r="C29" s="118"/>
      <c r="D29" s="118"/>
      <c r="E29" s="118"/>
      <c r="F29" s="118"/>
      <c r="G29" s="118"/>
      <c r="H29" s="118"/>
      <c r="I29" s="118"/>
    </row>
    <row r="30" spans="1:9" x14ac:dyDescent="0.2">
      <c r="A30" s="118"/>
      <c r="B30" s="118"/>
      <c r="C30" s="118"/>
      <c r="D30" s="118"/>
      <c r="E30" s="118"/>
      <c r="F30" s="118"/>
      <c r="G30" s="118"/>
      <c r="H30" s="118"/>
      <c r="I30" s="118"/>
    </row>
    <row r="31" spans="1:9" x14ac:dyDescent="0.2">
      <c r="A31" s="118"/>
      <c r="B31" s="118"/>
      <c r="C31" s="118"/>
      <c r="D31" s="118"/>
      <c r="E31" s="118"/>
      <c r="F31" s="118"/>
      <c r="G31" s="118"/>
      <c r="H31" s="118"/>
      <c r="I31" s="118"/>
    </row>
    <row r="32" spans="1:9" x14ac:dyDescent="0.2">
      <c r="A32" s="118"/>
      <c r="B32" s="118"/>
      <c r="C32" s="118"/>
      <c r="D32" s="118"/>
      <c r="E32" s="118"/>
      <c r="F32" s="118"/>
      <c r="G32" s="118"/>
      <c r="H32" s="118"/>
      <c r="I32" s="118"/>
    </row>
    <row r="33" spans="1:9" x14ac:dyDescent="0.2">
      <c r="A33" s="118"/>
      <c r="B33" s="118"/>
      <c r="C33" s="118"/>
      <c r="D33" s="118"/>
      <c r="E33" s="118"/>
      <c r="F33" s="118"/>
      <c r="G33" s="118"/>
      <c r="H33" s="118"/>
      <c r="I33" s="118"/>
    </row>
    <row r="34" spans="1:9" x14ac:dyDescent="0.2">
      <c r="A34" s="118"/>
      <c r="B34" s="118"/>
      <c r="C34" s="118"/>
      <c r="D34" s="118"/>
      <c r="E34" s="118"/>
      <c r="F34" s="118"/>
      <c r="G34" s="118"/>
      <c r="H34" s="118"/>
      <c r="I34" s="118"/>
    </row>
    <row r="35" spans="1:9" x14ac:dyDescent="0.2">
      <c r="A35" s="118"/>
      <c r="B35" s="118"/>
      <c r="C35" s="118"/>
      <c r="D35" s="118"/>
      <c r="E35" s="118"/>
      <c r="F35" s="118"/>
      <c r="G35" s="118"/>
      <c r="H35" s="118"/>
      <c r="I35" s="118"/>
    </row>
    <row r="36" spans="1:9" x14ac:dyDescent="0.2">
      <c r="A36" s="118"/>
      <c r="B36" s="118"/>
      <c r="C36" s="118"/>
      <c r="D36" s="118"/>
      <c r="E36" s="118"/>
      <c r="F36" s="118"/>
      <c r="G36" s="118"/>
      <c r="H36" s="118"/>
      <c r="I36" s="118"/>
    </row>
    <row r="37" spans="1:9" x14ac:dyDescent="0.2">
      <c r="A37" s="118"/>
      <c r="B37" s="118"/>
      <c r="C37" s="118"/>
      <c r="D37" s="118"/>
      <c r="E37" s="118"/>
      <c r="F37" s="118"/>
      <c r="G37" s="118"/>
      <c r="H37" s="118"/>
      <c r="I37" s="118"/>
    </row>
    <row r="38" spans="1:9" x14ac:dyDescent="0.2">
      <c r="A38" s="118"/>
      <c r="B38" s="118"/>
      <c r="C38" s="118"/>
      <c r="D38" s="118"/>
      <c r="E38" s="118"/>
      <c r="F38" s="118"/>
      <c r="G38" s="118"/>
      <c r="H38" s="118"/>
      <c r="I38" s="118"/>
    </row>
    <row r="39" spans="1:9" x14ac:dyDescent="0.2">
      <c r="A39" s="118"/>
      <c r="B39" s="118"/>
      <c r="C39" s="118"/>
      <c r="D39" s="118"/>
      <c r="E39" s="118"/>
      <c r="F39" s="118"/>
      <c r="G39" s="118"/>
      <c r="H39" s="118"/>
      <c r="I39" s="118"/>
    </row>
    <row r="40" spans="1:9" x14ac:dyDescent="0.2">
      <c r="A40" s="118"/>
      <c r="B40" s="118"/>
      <c r="C40" s="118"/>
      <c r="D40" s="118"/>
      <c r="E40" s="118"/>
      <c r="F40" s="118"/>
      <c r="G40" s="118"/>
      <c r="H40" s="118"/>
      <c r="I40" s="118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showGridLines="0" topLeftCell="A76" zoomScale="75" zoomScaleNormal="75" workbookViewId="0">
      <selection activeCell="A97" sqref="A97:A98"/>
    </sheetView>
  </sheetViews>
  <sheetFormatPr baseColWidth="10" defaultColWidth="11.42578125" defaultRowHeight="12.75" x14ac:dyDescent="0.2"/>
  <cols>
    <col min="1" max="1" width="38" style="31" customWidth="1"/>
    <col min="2" max="2" width="13" style="31" customWidth="1"/>
    <col min="3" max="4" width="11.42578125" style="31"/>
    <col min="5" max="7" width="12.5703125" style="31" bestFit="1" customWidth="1"/>
    <col min="8" max="8" width="15.140625" style="31" bestFit="1" customWidth="1"/>
    <col min="9" max="16384" width="11.42578125" style="31"/>
  </cols>
  <sheetData>
    <row r="1" spans="1:13" ht="21.95" customHeight="1" x14ac:dyDescent="0.2">
      <c r="A1" s="76" t="s">
        <v>106</v>
      </c>
      <c r="B1" s="88"/>
      <c r="C1" s="88"/>
      <c r="D1" s="88"/>
      <c r="E1" s="88"/>
      <c r="F1" s="88"/>
      <c r="G1" s="87"/>
      <c r="H1" s="87"/>
      <c r="I1" s="87"/>
      <c r="J1" s="87"/>
      <c r="K1" s="87"/>
      <c r="L1" s="87"/>
      <c r="M1" s="87"/>
    </row>
    <row r="2" spans="1:13" ht="13.5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1.95" customHeight="1" thickBot="1" x14ac:dyDescent="0.25">
      <c r="A3" s="259" t="s">
        <v>91</v>
      </c>
      <c r="B3" s="258" t="s">
        <v>83</v>
      </c>
      <c r="C3" s="248" t="s">
        <v>105</v>
      </c>
      <c r="D3" s="249"/>
      <c r="E3" s="249"/>
      <c r="F3" s="249"/>
      <c r="G3" s="249"/>
      <c r="H3" s="249"/>
      <c r="I3" s="256" t="s">
        <v>104</v>
      </c>
      <c r="J3" s="248" t="s">
        <v>103</v>
      </c>
      <c r="K3" s="250"/>
      <c r="L3" s="248" t="s">
        <v>102</v>
      </c>
      <c r="M3" s="250"/>
    </row>
    <row r="4" spans="1:13" ht="21.95" customHeight="1" thickBot="1" x14ac:dyDescent="0.25">
      <c r="A4" s="260"/>
      <c r="B4" s="257"/>
      <c r="C4" s="86" t="s">
        <v>101</v>
      </c>
      <c r="D4" s="85" t="s">
        <v>100</v>
      </c>
      <c r="E4" s="84" t="s">
        <v>99</v>
      </c>
      <c r="F4" s="84" t="s">
        <v>98</v>
      </c>
      <c r="G4" s="84" t="s">
        <v>97</v>
      </c>
      <c r="H4" s="84" t="s">
        <v>96</v>
      </c>
      <c r="I4" s="257"/>
      <c r="J4" s="84" t="s">
        <v>95</v>
      </c>
      <c r="K4" s="84" t="s">
        <v>94</v>
      </c>
      <c r="L4" s="84" t="s">
        <v>95</v>
      </c>
      <c r="M4" s="84" t="s">
        <v>94</v>
      </c>
    </row>
    <row r="5" spans="1:13" ht="21.95" customHeight="1" x14ac:dyDescent="0.2">
      <c r="A5" s="82"/>
      <c r="B5" s="251" t="s">
        <v>83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2"/>
    </row>
    <row r="6" spans="1:13" ht="21.95" customHeight="1" x14ac:dyDescent="0.2">
      <c r="A6" s="77">
        <v>2005</v>
      </c>
      <c r="B6" s="79">
        <v>1179</v>
      </c>
      <c r="C6" s="83">
        <v>29</v>
      </c>
      <c r="D6" s="83">
        <v>86</v>
      </c>
      <c r="E6" s="83">
        <v>135</v>
      </c>
      <c r="F6" s="83">
        <v>398</v>
      </c>
      <c r="G6" s="83">
        <v>156</v>
      </c>
      <c r="H6" s="83">
        <v>375</v>
      </c>
      <c r="I6" s="81">
        <v>48</v>
      </c>
      <c r="J6" s="79">
        <v>590</v>
      </c>
      <c r="K6" s="78">
        <v>50</v>
      </c>
      <c r="L6" s="79">
        <v>46</v>
      </c>
      <c r="M6" s="78">
        <v>3.9</v>
      </c>
    </row>
    <row r="7" spans="1:13" ht="21.95" customHeight="1" x14ac:dyDescent="0.2">
      <c r="A7" s="77">
        <v>2006</v>
      </c>
      <c r="B7" s="79">
        <v>1274</v>
      </c>
      <c r="C7" s="83">
        <v>48</v>
      </c>
      <c r="D7" s="83">
        <v>71</v>
      </c>
      <c r="E7" s="83">
        <v>129</v>
      </c>
      <c r="F7" s="83">
        <v>360</v>
      </c>
      <c r="G7" s="83">
        <v>155</v>
      </c>
      <c r="H7" s="83">
        <v>511</v>
      </c>
      <c r="I7" s="81">
        <v>52</v>
      </c>
      <c r="J7" s="79">
        <v>698</v>
      </c>
      <c r="K7" s="78">
        <v>54.8</v>
      </c>
      <c r="L7" s="79">
        <v>28</v>
      </c>
      <c r="M7" s="78">
        <v>2.2000000000000002</v>
      </c>
    </row>
    <row r="8" spans="1:13" ht="21.95" customHeight="1" x14ac:dyDescent="0.2">
      <c r="A8" s="77">
        <v>2007</v>
      </c>
      <c r="B8" s="79">
        <v>1116</v>
      </c>
      <c r="C8" s="83">
        <v>55</v>
      </c>
      <c r="D8" s="83">
        <v>77</v>
      </c>
      <c r="E8" s="83">
        <v>146</v>
      </c>
      <c r="F8" s="83">
        <v>424</v>
      </c>
      <c r="G8" s="83">
        <v>175</v>
      </c>
      <c r="H8" s="83">
        <v>239</v>
      </c>
      <c r="I8" s="81">
        <v>43</v>
      </c>
      <c r="J8" s="79">
        <v>498</v>
      </c>
      <c r="K8" s="78">
        <v>44.6</v>
      </c>
      <c r="L8" s="79">
        <v>36</v>
      </c>
      <c r="M8" s="78">
        <v>3.2</v>
      </c>
    </row>
    <row r="9" spans="1:13" ht="21.95" customHeight="1" x14ac:dyDescent="0.2">
      <c r="A9" s="77">
        <v>2008</v>
      </c>
      <c r="B9" s="79">
        <v>1336</v>
      </c>
      <c r="C9" s="83">
        <v>49</v>
      </c>
      <c r="D9" s="83">
        <v>79</v>
      </c>
      <c r="E9" s="83">
        <v>143</v>
      </c>
      <c r="F9" s="83">
        <v>443</v>
      </c>
      <c r="G9" s="83">
        <v>220</v>
      </c>
      <c r="H9" s="83">
        <v>402</v>
      </c>
      <c r="I9" s="81">
        <v>48</v>
      </c>
      <c r="J9" s="79">
        <v>651</v>
      </c>
      <c r="K9" s="78">
        <v>48.7</v>
      </c>
      <c r="L9" s="79">
        <v>45</v>
      </c>
      <c r="M9" s="78">
        <v>3.4</v>
      </c>
    </row>
    <row r="10" spans="1:13" ht="21.95" customHeight="1" x14ac:dyDescent="0.2">
      <c r="A10" s="77">
        <v>2009</v>
      </c>
      <c r="B10" s="79">
        <v>1359</v>
      </c>
      <c r="C10" s="83">
        <v>55</v>
      </c>
      <c r="D10" s="83">
        <v>90</v>
      </c>
      <c r="E10" s="83">
        <v>136</v>
      </c>
      <c r="F10" s="83">
        <v>444</v>
      </c>
      <c r="G10" s="83">
        <v>253</v>
      </c>
      <c r="H10" s="83">
        <v>381</v>
      </c>
      <c r="I10" s="81">
        <v>48</v>
      </c>
      <c r="J10" s="79">
        <v>657</v>
      </c>
      <c r="K10" s="78">
        <v>48.3</v>
      </c>
      <c r="L10" s="79">
        <v>42</v>
      </c>
      <c r="M10" s="78">
        <v>3.1</v>
      </c>
    </row>
    <row r="11" spans="1:13" ht="21.95" customHeight="1" x14ac:dyDescent="0.2">
      <c r="A11" s="77">
        <v>2010</v>
      </c>
      <c r="B11" s="79">
        <v>1400</v>
      </c>
      <c r="C11" s="83">
        <v>40</v>
      </c>
      <c r="D11" s="83">
        <v>91</v>
      </c>
      <c r="E11" s="83">
        <v>147</v>
      </c>
      <c r="F11" s="83">
        <v>492</v>
      </c>
      <c r="G11" s="83">
        <v>260</v>
      </c>
      <c r="H11" s="83">
        <v>370</v>
      </c>
      <c r="I11" s="81">
        <v>47</v>
      </c>
      <c r="J11" s="79">
        <v>644</v>
      </c>
      <c r="K11" s="78">
        <v>46</v>
      </c>
      <c r="L11" s="79">
        <v>37</v>
      </c>
      <c r="M11" s="78">
        <v>2.6</v>
      </c>
    </row>
    <row r="12" spans="1:13" ht="21.95" customHeight="1" x14ac:dyDescent="0.2">
      <c r="A12" s="77">
        <v>2011</v>
      </c>
      <c r="B12" s="79">
        <v>1448</v>
      </c>
      <c r="C12" s="83">
        <v>44</v>
      </c>
      <c r="D12" s="83">
        <v>131</v>
      </c>
      <c r="E12" s="83">
        <v>133</v>
      </c>
      <c r="F12" s="83">
        <v>483</v>
      </c>
      <c r="G12" s="83">
        <v>266</v>
      </c>
      <c r="H12" s="83">
        <v>391</v>
      </c>
      <c r="I12" s="81">
        <v>46</v>
      </c>
      <c r="J12" s="79">
        <v>669</v>
      </c>
      <c r="K12" s="78">
        <v>46.2</v>
      </c>
      <c r="L12" s="79">
        <v>52</v>
      </c>
      <c r="M12" s="78">
        <v>3.6</v>
      </c>
    </row>
    <row r="13" spans="1:13" ht="21.95" customHeight="1" x14ac:dyDescent="0.2">
      <c r="A13" s="77">
        <v>2012</v>
      </c>
      <c r="B13" s="79">
        <v>1532</v>
      </c>
      <c r="C13" s="83">
        <v>48</v>
      </c>
      <c r="D13" s="83">
        <v>117</v>
      </c>
      <c r="E13" s="83">
        <v>123</v>
      </c>
      <c r="F13" s="83">
        <v>510</v>
      </c>
      <c r="G13" s="83">
        <v>262</v>
      </c>
      <c r="H13" s="83">
        <v>472</v>
      </c>
      <c r="I13" s="81">
        <v>48</v>
      </c>
      <c r="J13" s="79">
        <v>724</v>
      </c>
      <c r="K13" s="78">
        <v>47.3</v>
      </c>
      <c r="L13" s="79">
        <v>47</v>
      </c>
      <c r="M13" s="78">
        <v>3.1</v>
      </c>
    </row>
    <row r="14" spans="1:13" ht="21.95" customHeight="1" x14ac:dyDescent="0.2">
      <c r="A14" s="77">
        <v>2013</v>
      </c>
      <c r="B14" s="79">
        <v>1713</v>
      </c>
      <c r="C14" s="83">
        <v>50</v>
      </c>
      <c r="D14" s="83">
        <v>115</v>
      </c>
      <c r="E14" s="83">
        <v>119</v>
      </c>
      <c r="F14" s="83">
        <v>551</v>
      </c>
      <c r="G14" s="83">
        <v>333</v>
      </c>
      <c r="H14" s="83">
        <v>545</v>
      </c>
      <c r="I14" s="81">
        <v>49</v>
      </c>
      <c r="J14" s="79">
        <v>802</v>
      </c>
      <c r="K14" s="78">
        <v>46.8</v>
      </c>
      <c r="L14" s="79">
        <v>59</v>
      </c>
      <c r="M14" s="78">
        <v>3.4</v>
      </c>
    </row>
    <row r="15" spans="1:13" ht="21.95" customHeight="1" x14ac:dyDescent="0.2">
      <c r="A15" s="77">
        <v>2014</v>
      </c>
      <c r="B15" s="79">
        <v>1870</v>
      </c>
      <c r="C15" s="83">
        <v>42</v>
      </c>
      <c r="D15" s="83">
        <v>117</v>
      </c>
      <c r="E15" s="83">
        <v>117</v>
      </c>
      <c r="F15" s="83">
        <v>591</v>
      </c>
      <c r="G15" s="83">
        <v>354</v>
      </c>
      <c r="H15" s="83">
        <v>649</v>
      </c>
      <c r="I15" s="81">
        <v>50</v>
      </c>
      <c r="J15" s="79">
        <v>853</v>
      </c>
      <c r="K15" s="78">
        <v>45.6</v>
      </c>
      <c r="L15" s="79">
        <v>96</v>
      </c>
      <c r="M15" s="78">
        <v>5.0999999999999996</v>
      </c>
    </row>
    <row r="16" spans="1:13" ht="21.95" customHeight="1" x14ac:dyDescent="0.2">
      <c r="A16" s="77">
        <v>2015</v>
      </c>
      <c r="B16" s="79">
        <v>1955</v>
      </c>
      <c r="C16" s="83">
        <v>41</v>
      </c>
      <c r="D16" s="83">
        <v>108</v>
      </c>
      <c r="E16" s="83">
        <v>107</v>
      </c>
      <c r="F16" s="83">
        <v>588</v>
      </c>
      <c r="G16" s="83">
        <v>368</v>
      </c>
      <c r="H16" s="83">
        <v>743</v>
      </c>
      <c r="I16" s="81">
        <v>57</v>
      </c>
      <c r="J16" s="79">
        <v>952</v>
      </c>
      <c r="K16" s="78">
        <v>48.7</v>
      </c>
      <c r="L16" s="79">
        <v>91</v>
      </c>
      <c r="M16" s="78">
        <v>4.7</v>
      </c>
    </row>
    <row r="17" spans="1:13" ht="21.95" customHeight="1" x14ac:dyDescent="0.2">
      <c r="A17" s="77">
        <v>2016</v>
      </c>
      <c r="B17" s="79">
        <v>1687</v>
      </c>
      <c r="C17" s="83">
        <v>45</v>
      </c>
      <c r="D17" s="83">
        <v>126</v>
      </c>
      <c r="E17" s="83">
        <v>119</v>
      </c>
      <c r="F17" s="83">
        <v>554</v>
      </c>
      <c r="G17" s="83">
        <v>286</v>
      </c>
      <c r="H17" s="83">
        <v>557</v>
      </c>
      <c r="I17" s="81">
        <v>48</v>
      </c>
      <c r="J17" s="79">
        <v>799</v>
      </c>
      <c r="K17" s="78">
        <v>47.4</v>
      </c>
      <c r="L17" s="79">
        <v>107</v>
      </c>
      <c r="M17" s="78">
        <v>6.3</v>
      </c>
    </row>
    <row r="18" spans="1:13" ht="21.95" customHeight="1" x14ac:dyDescent="0.2">
      <c r="A18" s="77">
        <v>2017</v>
      </c>
      <c r="B18" s="79">
        <v>1574</v>
      </c>
      <c r="C18" s="83">
        <v>49</v>
      </c>
      <c r="D18" s="83">
        <v>90</v>
      </c>
      <c r="E18" s="83">
        <v>129</v>
      </c>
      <c r="F18" s="83">
        <v>513</v>
      </c>
      <c r="G18" s="83">
        <v>268</v>
      </c>
      <c r="H18" s="83">
        <v>525</v>
      </c>
      <c r="I18" s="81">
        <v>47.5</v>
      </c>
      <c r="J18" s="79">
        <v>716</v>
      </c>
      <c r="K18" s="78">
        <v>45.489199489999997</v>
      </c>
      <c r="L18" s="79">
        <v>86</v>
      </c>
      <c r="M18" s="78">
        <v>5.5</v>
      </c>
    </row>
    <row r="19" spans="1:13" ht="21.95" customHeight="1" x14ac:dyDescent="0.2">
      <c r="A19" s="77">
        <v>2018</v>
      </c>
      <c r="B19" s="79">
        <v>1487</v>
      </c>
      <c r="C19" s="83">
        <v>48</v>
      </c>
      <c r="D19" s="83">
        <v>75</v>
      </c>
      <c r="E19" s="83">
        <v>124</v>
      </c>
      <c r="F19" s="83">
        <v>485</v>
      </c>
      <c r="G19" s="83">
        <v>255</v>
      </c>
      <c r="H19" s="83">
        <v>500</v>
      </c>
      <c r="I19" s="81">
        <v>47.7</v>
      </c>
      <c r="J19" s="79">
        <v>681</v>
      </c>
      <c r="K19" s="78">
        <v>45.8</v>
      </c>
      <c r="L19" s="79">
        <v>83</v>
      </c>
      <c r="M19" s="78">
        <v>5.6</v>
      </c>
    </row>
    <row r="20" spans="1:13" ht="21.95" customHeight="1" x14ac:dyDescent="0.2">
      <c r="A20" s="82"/>
      <c r="B20" s="253" t="s">
        <v>93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5"/>
    </row>
    <row r="21" spans="1:13" ht="21.95" customHeight="1" x14ac:dyDescent="0.2">
      <c r="A21" s="77">
        <v>2005</v>
      </c>
      <c r="B21" s="79">
        <v>422</v>
      </c>
      <c r="C21" s="81">
        <v>28</v>
      </c>
      <c r="D21" s="81">
        <v>53</v>
      </c>
      <c r="E21" s="81">
        <v>52</v>
      </c>
      <c r="F21" s="81">
        <v>148</v>
      </c>
      <c r="G21" s="81">
        <v>52</v>
      </c>
      <c r="H21" s="81">
        <v>89</v>
      </c>
      <c r="I21" s="80">
        <v>39</v>
      </c>
      <c r="J21" s="79">
        <v>177</v>
      </c>
      <c r="K21" s="78">
        <v>41.9</v>
      </c>
      <c r="L21" s="79">
        <v>42</v>
      </c>
      <c r="M21" s="78">
        <v>10</v>
      </c>
    </row>
    <row r="22" spans="1:13" ht="21.95" customHeight="1" x14ac:dyDescent="0.2">
      <c r="A22" s="77">
        <v>2006</v>
      </c>
      <c r="B22" s="79">
        <v>436</v>
      </c>
      <c r="C22" s="81">
        <v>48</v>
      </c>
      <c r="D22" s="81">
        <v>61</v>
      </c>
      <c r="E22" s="81">
        <v>59</v>
      </c>
      <c r="F22" s="81">
        <v>133</v>
      </c>
      <c r="G22" s="81">
        <v>71</v>
      </c>
      <c r="H22" s="81">
        <v>64</v>
      </c>
      <c r="I22" s="80">
        <v>35</v>
      </c>
      <c r="J22" s="79">
        <v>186</v>
      </c>
      <c r="K22" s="78">
        <v>42.7</v>
      </c>
      <c r="L22" s="79">
        <v>25</v>
      </c>
      <c r="M22" s="78">
        <v>5.7</v>
      </c>
    </row>
    <row r="23" spans="1:13" ht="21.95" customHeight="1" x14ac:dyDescent="0.2">
      <c r="A23" s="77">
        <v>2007</v>
      </c>
      <c r="B23" s="79">
        <v>528</v>
      </c>
      <c r="C23" s="81">
        <v>54</v>
      </c>
      <c r="D23" s="81">
        <v>63</v>
      </c>
      <c r="E23" s="81">
        <v>53</v>
      </c>
      <c r="F23" s="81">
        <v>195</v>
      </c>
      <c r="G23" s="81">
        <v>91</v>
      </c>
      <c r="H23" s="81">
        <v>72</v>
      </c>
      <c r="I23" s="80">
        <v>37</v>
      </c>
      <c r="J23" s="79">
        <v>200</v>
      </c>
      <c r="K23" s="78">
        <v>37.9</v>
      </c>
      <c r="L23" s="79">
        <v>35</v>
      </c>
      <c r="M23" s="78">
        <v>6.6</v>
      </c>
    </row>
    <row r="24" spans="1:13" ht="21.95" customHeight="1" x14ac:dyDescent="0.2">
      <c r="A24" s="77">
        <v>2008</v>
      </c>
      <c r="B24" s="79">
        <v>585</v>
      </c>
      <c r="C24" s="81">
        <v>49</v>
      </c>
      <c r="D24" s="81">
        <v>69</v>
      </c>
      <c r="E24" s="81">
        <v>52</v>
      </c>
      <c r="F24" s="81">
        <v>217</v>
      </c>
      <c r="G24" s="81">
        <v>130</v>
      </c>
      <c r="H24" s="81">
        <v>68</v>
      </c>
      <c r="I24" s="80">
        <v>38</v>
      </c>
      <c r="J24" s="79">
        <v>226</v>
      </c>
      <c r="K24" s="78">
        <v>38.6</v>
      </c>
      <c r="L24" s="79">
        <v>39</v>
      </c>
      <c r="M24" s="78">
        <v>6.7</v>
      </c>
    </row>
    <row r="25" spans="1:13" ht="21.95" customHeight="1" x14ac:dyDescent="0.2">
      <c r="A25" s="77">
        <v>2009</v>
      </c>
      <c r="B25" s="79">
        <v>614</v>
      </c>
      <c r="C25" s="81">
        <v>55</v>
      </c>
      <c r="D25" s="81">
        <v>90</v>
      </c>
      <c r="E25" s="81">
        <v>44</v>
      </c>
      <c r="F25" s="81">
        <v>219</v>
      </c>
      <c r="G25" s="81">
        <v>151</v>
      </c>
      <c r="H25" s="81">
        <v>55</v>
      </c>
      <c r="I25" s="80">
        <v>37</v>
      </c>
      <c r="J25" s="79">
        <v>237</v>
      </c>
      <c r="K25" s="78">
        <v>38.6</v>
      </c>
      <c r="L25" s="79">
        <v>36</v>
      </c>
      <c r="M25" s="78">
        <v>5.9</v>
      </c>
    </row>
    <row r="26" spans="1:13" ht="21.95" customHeight="1" x14ac:dyDescent="0.2">
      <c r="A26" s="77">
        <v>2010</v>
      </c>
      <c r="B26" s="79">
        <v>654</v>
      </c>
      <c r="C26" s="81">
        <v>40</v>
      </c>
      <c r="D26" s="81">
        <v>88</v>
      </c>
      <c r="E26" s="81">
        <v>53</v>
      </c>
      <c r="F26" s="81">
        <v>253</v>
      </c>
      <c r="G26" s="81">
        <v>158</v>
      </c>
      <c r="H26" s="81">
        <v>62</v>
      </c>
      <c r="I26" s="80">
        <v>38</v>
      </c>
      <c r="J26" s="79">
        <v>241</v>
      </c>
      <c r="K26" s="78">
        <v>36.9</v>
      </c>
      <c r="L26" s="79">
        <v>31</v>
      </c>
      <c r="M26" s="78">
        <v>4.7</v>
      </c>
    </row>
    <row r="27" spans="1:13" ht="21.95" customHeight="1" x14ac:dyDescent="0.2">
      <c r="A27" s="77">
        <v>2011</v>
      </c>
      <c r="B27" s="79">
        <v>693</v>
      </c>
      <c r="C27" s="81">
        <v>43</v>
      </c>
      <c r="D27" s="81">
        <v>104</v>
      </c>
      <c r="E27" s="81">
        <v>42</v>
      </c>
      <c r="F27" s="81">
        <v>247</v>
      </c>
      <c r="G27" s="81">
        <v>166</v>
      </c>
      <c r="H27" s="81">
        <v>91</v>
      </c>
      <c r="I27" s="80">
        <v>38</v>
      </c>
      <c r="J27" s="79">
        <v>273</v>
      </c>
      <c r="K27" s="78">
        <v>39.4</v>
      </c>
      <c r="L27" s="79">
        <v>42</v>
      </c>
      <c r="M27" s="78">
        <v>6.1</v>
      </c>
    </row>
    <row r="28" spans="1:13" ht="21.95" customHeight="1" x14ac:dyDescent="0.2">
      <c r="A28" s="77">
        <v>2012</v>
      </c>
      <c r="B28" s="79">
        <v>746</v>
      </c>
      <c r="C28" s="81">
        <v>47</v>
      </c>
      <c r="D28" s="81">
        <v>94</v>
      </c>
      <c r="E28" s="81">
        <v>38</v>
      </c>
      <c r="F28" s="81">
        <v>280</v>
      </c>
      <c r="G28" s="81">
        <v>178</v>
      </c>
      <c r="H28" s="81">
        <v>109</v>
      </c>
      <c r="I28" s="80">
        <v>40</v>
      </c>
      <c r="J28" s="79">
        <v>319</v>
      </c>
      <c r="K28" s="78">
        <v>42.8</v>
      </c>
      <c r="L28" s="79">
        <v>40</v>
      </c>
      <c r="M28" s="78">
        <v>5.4</v>
      </c>
    </row>
    <row r="29" spans="1:13" ht="21.95" customHeight="1" x14ac:dyDescent="0.2">
      <c r="A29" s="77">
        <v>2013</v>
      </c>
      <c r="B29" s="79">
        <v>837</v>
      </c>
      <c r="C29" s="81">
        <v>49</v>
      </c>
      <c r="D29" s="81">
        <v>90</v>
      </c>
      <c r="E29" s="81">
        <v>40</v>
      </c>
      <c r="F29" s="81">
        <v>303</v>
      </c>
      <c r="G29" s="81">
        <v>215</v>
      </c>
      <c r="H29" s="81">
        <v>140</v>
      </c>
      <c r="I29" s="80">
        <v>42</v>
      </c>
      <c r="J29" s="79">
        <v>357</v>
      </c>
      <c r="K29" s="78">
        <v>42.7</v>
      </c>
      <c r="L29" s="79">
        <v>54</v>
      </c>
      <c r="M29" s="78">
        <v>6.5</v>
      </c>
    </row>
    <row r="30" spans="1:13" ht="21.95" customHeight="1" x14ac:dyDescent="0.2">
      <c r="A30" s="77">
        <v>2014</v>
      </c>
      <c r="B30" s="79">
        <v>990</v>
      </c>
      <c r="C30" s="81">
        <v>42</v>
      </c>
      <c r="D30" s="81">
        <v>99</v>
      </c>
      <c r="E30" s="81">
        <v>46</v>
      </c>
      <c r="F30" s="81">
        <v>350</v>
      </c>
      <c r="G30" s="81">
        <v>223</v>
      </c>
      <c r="H30" s="81">
        <v>230</v>
      </c>
      <c r="I30" s="80">
        <v>44</v>
      </c>
      <c r="J30" s="79">
        <v>426</v>
      </c>
      <c r="K30" s="78">
        <v>43</v>
      </c>
      <c r="L30" s="79">
        <v>93</v>
      </c>
      <c r="M30" s="78">
        <v>9.4</v>
      </c>
    </row>
    <row r="31" spans="1:13" ht="21.95" customHeight="1" x14ac:dyDescent="0.2">
      <c r="A31" s="77">
        <v>2015</v>
      </c>
      <c r="B31" s="79">
        <v>1002</v>
      </c>
      <c r="C31" s="81">
        <v>40</v>
      </c>
      <c r="D31" s="81">
        <v>89</v>
      </c>
      <c r="E31" s="81">
        <v>42</v>
      </c>
      <c r="F31" s="81">
        <v>332</v>
      </c>
      <c r="G31" s="81">
        <v>224</v>
      </c>
      <c r="H31" s="81">
        <v>275</v>
      </c>
      <c r="I31" s="80">
        <v>45</v>
      </c>
      <c r="J31" s="79">
        <v>463</v>
      </c>
      <c r="K31" s="78">
        <v>46.2</v>
      </c>
      <c r="L31" s="79">
        <v>87</v>
      </c>
      <c r="M31" s="78">
        <v>8.77</v>
      </c>
    </row>
    <row r="32" spans="1:13" ht="21.95" customHeight="1" x14ac:dyDescent="0.2">
      <c r="A32" s="77">
        <v>2016</v>
      </c>
      <c r="B32" s="79">
        <v>956</v>
      </c>
      <c r="C32" s="81">
        <v>44</v>
      </c>
      <c r="D32" s="81">
        <v>95</v>
      </c>
      <c r="E32" s="81">
        <v>43</v>
      </c>
      <c r="F32" s="81">
        <v>311</v>
      </c>
      <c r="G32" s="81">
        <v>219</v>
      </c>
      <c r="H32" s="81">
        <v>244</v>
      </c>
      <c r="I32" s="80">
        <v>44</v>
      </c>
      <c r="J32" s="79">
        <v>422</v>
      </c>
      <c r="K32" s="78">
        <v>44.1</v>
      </c>
      <c r="L32" s="79">
        <v>100</v>
      </c>
      <c r="M32" s="78">
        <v>10.5</v>
      </c>
    </row>
    <row r="33" spans="1:13" ht="21.95" customHeight="1" x14ac:dyDescent="0.2">
      <c r="A33" s="77">
        <v>2017</v>
      </c>
      <c r="B33" s="79">
        <v>853</v>
      </c>
      <c r="C33" s="81">
        <v>47</v>
      </c>
      <c r="D33" s="81">
        <v>69</v>
      </c>
      <c r="E33" s="81">
        <v>47</v>
      </c>
      <c r="F33" s="81">
        <v>277</v>
      </c>
      <c r="G33" s="81">
        <v>192</v>
      </c>
      <c r="H33" s="81">
        <v>221</v>
      </c>
      <c r="I33" s="81">
        <v>43.5</v>
      </c>
      <c r="J33" s="79">
        <v>382</v>
      </c>
      <c r="K33" s="78">
        <v>44.78311841</v>
      </c>
      <c r="L33" s="79">
        <v>78</v>
      </c>
      <c r="M33" s="78">
        <v>9.1440000000000001</v>
      </c>
    </row>
    <row r="34" spans="1:13" ht="21.95" customHeight="1" x14ac:dyDescent="0.2">
      <c r="A34" s="77">
        <v>2018</v>
      </c>
      <c r="B34" s="79">
        <v>757</v>
      </c>
      <c r="C34" s="81">
        <v>45</v>
      </c>
      <c r="D34" s="81">
        <v>52</v>
      </c>
      <c r="E34" s="81">
        <v>52</v>
      </c>
      <c r="F34" s="81">
        <v>252</v>
      </c>
      <c r="G34" s="81">
        <v>179</v>
      </c>
      <c r="H34" s="81">
        <v>177</v>
      </c>
      <c r="I34" s="81">
        <v>42.9</v>
      </c>
      <c r="J34" s="79">
        <v>361</v>
      </c>
      <c r="K34" s="78">
        <v>47.7</v>
      </c>
      <c r="L34" s="79">
        <v>67</v>
      </c>
      <c r="M34" s="78">
        <v>8.9</v>
      </c>
    </row>
    <row r="36" spans="1:13" x14ac:dyDescent="0.2">
      <c r="A36" s="31" t="s">
        <v>82</v>
      </c>
    </row>
    <row r="37" spans="1:13" x14ac:dyDescent="0.2">
      <c r="A37" s="31" t="s">
        <v>81</v>
      </c>
    </row>
    <row r="39" spans="1:13" ht="21.95" customHeight="1" x14ac:dyDescent="0.2">
      <c r="A39" s="76" t="s">
        <v>92</v>
      </c>
      <c r="B39" s="34"/>
      <c r="C39" s="34"/>
      <c r="D39" s="34"/>
      <c r="E39" s="34"/>
      <c r="F39" s="34"/>
      <c r="G39" s="34"/>
      <c r="H39" s="34"/>
      <c r="I39" s="34"/>
      <c r="J39" s="34"/>
    </row>
    <row r="40" spans="1:13" ht="13.5" thickBot="1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</row>
    <row r="41" spans="1:13" ht="39" customHeight="1" thickBot="1" x14ac:dyDescent="0.25">
      <c r="A41" s="75" t="s">
        <v>91</v>
      </c>
      <c r="B41" s="72" t="s">
        <v>39</v>
      </c>
      <c r="C41" s="74" t="s">
        <v>90</v>
      </c>
      <c r="D41" s="72" t="s">
        <v>89</v>
      </c>
      <c r="E41" s="74" t="s">
        <v>88</v>
      </c>
      <c r="F41" s="72" t="s">
        <v>87</v>
      </c>
      <c r="G41" s="74" t="s">
        <v>86</v>
      </c>
      <c r="H41" s="72" t="s">
        <v>85</v>
      </c>
      <c r="I41" s="73" t="s">
        <v>84</v>
      </c>
      <c r="J41" s="72" t="s">
        <v>83</v>
      </c>
    </row>
    <row r="42" spans="1:13" ht="21.95" customHeight="1" x14ac:dyDescent="0.2">
      <c r="A42" s="71">
        <v>2003</v>
      </c>
      <c r="B42" s="70">
        <v>164</v>
      </c>
      <c r="C42" s="69">
        <v>219</v>
      </c>
      <c r="D42" s="69">
        <v>149</v>
      </c>
      <c r="E42" s="69">
        <v>132</v>
      </c>
      <c r="F42" s="69">
        <v>161</v>
      </c>
      <c r="G42" s="69">
        <v>437</v>
      </c>
      <c r="H42" s="69">
        <v>228</v>
      </c>
      <c r="I42" s="68">
        <v>171</v>
      </c>
      <c r="J42" s="67">
        <v>1661</v>
      </c>
    </row>
    <row r="43" spans="1:13" ht="21.95" customHeight="1" x14ac:dyDescent="0.2">
      <c r="A43" s="62">
        <v>2004</v>
      </c>
      <c r="B43" s="66">
        <v>198</v>
      </c>
      <c r="C43" s="65">
        <v>269</v>
      </c>
      <c r="D43" s="65">
        <v>178</v>
      </c>
      <c r="E43" s="65">
        <v>155</v>
      </c>
      <c r="F43" s="65">
        <v>176</v>
      </c>
      <c r="G43" s="65">
        <v>494</v>
      </c>
      <c r="H43" s="65">
        <v>263</v>
      </c>
      <c r="I43" s="64">
        <v>167</v>
      </c>
      <c r="J43" s="63">
        <v>1900</v>
      </c>
    </row>
    <row r="44" spans="1:13" ht="21.95" customHeight="1" x14ac:dyDescent="0.2">
      <c r="A44" s="62">
        <v>2005</v>
      </c>
      <c r="B44" s="66">
        <v>235</v>
      </c>
      <c r="C44" s="65">
        <v>306</v>
      </c>
      <c r="D44" s="65">
        <v>213</v>
      </c>
      <c r="E44" s="65">
        <v>188</v>
      </c>
      <c r="F44" s="65">
        <v>224</v>
      </c>
      <c r="G44" s="65">
        <v>647</v>
      </c>
      <c r="H44" s="65">
        <v>323</v>
      </c>
      <c r="I44" s="64">
        <v>194</v>
      </c>
      <c r="J44" s="63">
        <v>2330</v>
      </c>
    </row>
    <row r="45" spans="1:13" ht="21.95" customHeight="1" x14ac:dyDescent="0.2">
      <c r="A45" s="62">
        <v>2006</v>
      </c>
      <c r="B45" s="66">
        <v>228</v>
      </c>
      <c r="C45" s="65">
        <v>335</v>
      </c>
      <c r="D45" s="65">
        <v>221</v>
      </c>
      <c r="E45" s="65">
        <v>181</v>
      </c>
      <c r="F45" s="65">
        <v>216</v>
      </c>
      <c r="G45" s="65">
        <v>721</v>
      </c>
      <c r="H45" s="65">
        <v>363</v>
      </c>
      <c r="I45" s="64">
        <v>207</v>
      </c>
      <c r="J45" s="63">
        <v>2472</v>
      </c>
    </row>
    <row r="46" spans="1:13" ht="21.95" customHeight="1" x14ac:dyDescent="0.2">
      <c r="A46" s="62">
        <v>2007</v>
      </c>
      <c r="B46" s="66">
        <v>272</v>
      </c>
      <c r="C46" s="65">
        <v>385</v>
      </c>
      <c r="D46" s="65">
        <v>233</v>
      </c>
      <c r="E46" s="65">
        <v>212</v>
      </c>
      <c r="F46" s="65">
        <v>246</v>
      </c>
      <c r="G46" s="65">
        <v>872</v>
      </c>
      <c r="H46" s="65">
        <v>416</v>
      </c>
      <c r="I46" s="64">
        <v>211</v>
      </c>
      <c r="J46" s="63">
        <v>2847</v>
      </c>
    </row>
    <row r="47" spans="1:13" ht="21.95" customHeight="1" x14ac:dyDescent="0.2">
      <c r="A47" s="62">
        <v>2008</v>
      </c>
      <c r="B47" s="66">
        <v>284</v>
      </c>
      <c r="C47" s="65">
        <v>430</v>
      </c>
      <c r="D47" s="65">
        <v>250</v>
      </c>
      <c r="E47" s="65">
        <v>234</v>
      </c>
      <c r="F47" s="65">
        <v>279</v>
      </c>
      <c r="G47" s="65">
        <v>960</v>
      </c>
      <c r="H47" s="65">
        <v>441</v>
      </c>
      <c r="I47" s="64">
        <v>210</v>
      </c>
      <c r="J47" s="63">
        <v>3088</v>
      </c>
    </row>
    <row r="48" spans="1:13" ht="21.95" customHeight="1" x14ac:dyDescent="0.2">
      <c r="A48" s="62">
        <v>2009</v>
      </c>
      <c r="B48" s="66">
        <v>304</v>
      </c>
      <c r="C48" s="65">
        <v>461</v>
      </c>
      <c r="D48" s="65">
        <v>230</v>
      </c>
      <c r="E48" s="65">
        <v>234</v>
      </c>
      <c r="F48" s="65">
        <v>265</v>
      </c>
      <c r="G48" s="65">
        <v>927</v>
      </c>
      <c r="H48" s="65">
        <v>450</v>
      </c>
      <c r="I48" s="64">
        <v>197</v>
      </c>
      <c r="J48" s="63">
        <v>3068</v>
      </c>
    </row>
    <row r="49" spans="1:11" ht="21.95" customHeight="1" x14ac:dyDescent="0.2">
      <c r="A49" s="62">
        <v>2010</v>
      </c>
      <c r="B49" s="66">
        <v>289</v>
      </c>
      <c r="C49" s="65">
        <v>493</v>
      </c>
      <c r="D49" s="65">
        <v>259</v>
      </c>
      <c r="E49" s="65">
        <v>257</v>
      </c>
      <c r="F49" s="65">
        <v>303</v>
      </c>
      <c r="G49" s="65">
        <v>927</v>
      </c>
      <c r="H49" s="65">
        <v>463</v>
      </c>
      <c r="I49" s="64">
        <v>190</v>
      </c>
      <c r="J49" s="63">
        <v>3181</v>
      </c>
    </row>
    <row r="50" spans="1:11" ht="21.95" customHeight="1" x14ac:dyDescent="0.2">
      <c r="A50" s="62">
        <v>2011</v>
      </c>
      <c r="B50" s="66">
        <v>252</v>
      </c>
      <c r="C50" s="65">
        <v>527</v>
      </c>
      <c r="D50" s="65">
        <v>278</v>
      </c>
      <c r="E50" s="65">
        <v>273</v>
      </c>
      <c r="F50" s="65">
        <v>328</v>
      </c>
      <c r="G50" s="65">
        <v>970</v>
      </c>
      <c r="H50" s="65">
        <v>492</v>
      </c>
      <c r="I50" s="64">
        <v>185</v>
      </c>
      <c r="J50" s="63">
        <v>3305</v>
      </c>
    </row>
    <row r="51" spans="1:11" ht="21.95" customHeight="1" x14ac:dyDescent="0.2">
      <c r="A51" s="62">
        <v>2012</v>
      </c>
      <c r="B51" s="66">
        <v>206</v>
      </c>
      <c r="C51" s="65">
        <v>571</v>
      </c>
      <c r="D51" s="65">
        <v>305</v>
      </c>
      <c r="E51" s="65">
        <v>295</v>
      </c>
      <c r="F51" s="65">
        <v>375</v>
      </c>
      <c r="G51" s="65">
        <v>1038</v>
      </c>
      <c r="H51" s="65">
        <v>562</v>
      </c>
      <c r="I51" s="64">
        <v>217</v>
      </c>
      <c r="J51" s="63">
        <v>3569</v>
      </c>
    </row>
    <row r="52" spans="1:11" ht="21.95" customHeight="1" x14ac:dyDescent="0.2">
      <c r="A52" s="62">
        <v>2013</v>
      </c>
      <c r="B52" s="66">
        <v>184</v>
      </c>
      <c r="C52" s="65">
        <v>571</v>
      </c>
      <c r="D52" s="65">
        <v>347</v>
      </c>
      <c r="E52" s="65">
        <v>338</v>
      </c>
      <c r="F52" s="65">
        <v>470</v>
      </c>
      <c r="G52" s="65">
        <v>1082</v>
      </c>
      <c r="H52" s="65">
        <v>602</v>
      </c>
      <c r="I52" s="64">
        <v>229</v>
      </c>
      <c r="J52" s="63">
        <v>3823</v>
      </c>
    </row>
    <row r="53" spans="1:11" ht="21.95" customHeight="1" x14ac:dyDescent="0.2">
      <c r="A53" s="62">
        <v>2014</v>
      </c>
      <c r="B53" s="66">
        <v>149</v>
      </c>
      <c r="C53" s="65">
        <v>574</v>
      </c>
      <c r="D53" s="65">
        <v>363</v>
      </c>
      <c r="E53" s="65">
        <v>351</v>
      </c>
      <c r="F53" s="65">
        <v>513</v>
      </c>
      <c r="G53" s="65">
        <v>1154</v>
      </c>
      <c r="H53" s="65">
        <v>616</v>
      </c>
      <c r="I53" s="64">
        <v>235</v>
      </c>
      <c r="J53" s="63">
        <v>3955</v>
      </c>
    </row>
    <row r="54" spans="1:11" ht="21.95" customHeight="1" x14ac:dyDescent="0.2">
      <c r="A54" s="62">
        <v>2015</v>
      </c>
      <c r="B54" s="66">
        <v>133</v>
      </c>
      <c r="C54" s="65">
        <v>576</v>
      </c>
      <c r="D54" s="65">
        <v>414</v>
      </c>
      <c r="E54" s="65">
        <v>373</v>
      </c>
      <c r="F54" s="65">
        <v>541</v>
      </c>
      <c r="G54" s="65">
        <v>1260</v>
      </c>
      <c r="H54" s="65">
        <v>642</v>
      </c>
      <c r="I54" s="64">
        <v>223</v>
      </c>
      <c r="J54" s="63">
        <v>4162</v>
      </c>
    </row>
    <row r="55" spans="1:11" ht="21.95" customHeight="1" x14ac:dyDescent="0.2">
      <c r="A55" s="62">
        <v>2016</v>
      </c>
      <c r="B55" s="66">
        <v>126</v>
      </c>
      <c r="C55" s="65">
        <v>557</v>
      </c>
      <c r="D55" s="65">
        <v>439</v>
      </c>
      <c r="E55" s="65">
        <v>358</v>
      </c>
      <c r="F55" s="65">
        <v>457</v>
      </c>
      <c r="G55" s="65">
        <v>1181</v>
      </c>
      <c r="H55" s="65">
        <v>578</v>
      </c>
      <c r="I55" s="64">
        <v>182</v>
      </c>
      <c r="J55" s="63">
        <v>3878</v>
      </c>
    </row>
    <row r="56" spans="1:11" ht="21.95" customHeight="1" x14ac:dyDescent="0.2">
      <c r="A56" s="62">
        <v>2017</v>
      </c>
      <c r="B56" s="66">
        <v>136</v>
      </c>
      <c r="C56" s="65">
        <v>538</v>
      </c>
      <c r="D56" s="65">
        <v>467</v>
      </c>
      <c r="E56" s="65">
        <v>370</v>
      </c>
      <c r="F56" s="65">
        <v>485</v>
      </c>
      <c r="G56" s="65">
        <v>1311</v>
      </c>
      <c r="H56" s="65">
        <v>582</v>
      </c>
      <c r="I56" s="64">
        <v>165</v>
      </c>
      <c r="J56" s="63">
        <v>4054</v>
      </c>
    </row>
    <row r="57" spans="1:11" ht="21.95" customHeight="1" thickBot="1" x14ac:dyDescent="0.25">
      <c r="A57" s="61">
        <v>2018</v>
      </c>
      <c r="B57" s="92">
        <v>139</v>
      </c>
      <c r="C57" s="93">
        <v>537</v>
      </c>
      <c r="D57" s="93">
        <v>488</v>
      </c>
      <c r="E57" s="93">
        <v>386</v>
      </c>
      <c r="F57" s="93">
        <v>512</v>
      </c>
      <c r="G57" s="93">
        <v>1442</v>
      </c>
      <c r="H57" s="93">
        <v>578</v>
      </c>
      <c r="I57" s="94">
        <v>146</v>
      </c>
      <c r="J57" s="95">
        <v>4228</v>
      </c>
    </row>
    <row r="59" spans="1:11" x14ac:dyDescent="0.2">
      <c r="A59" s="31" t="s">
        <v>82</v>
      </c>
    </row>
    <row r="60" spans="1:11" x14ac:dyDescent="0.2">
      <c r="A60" s="31" t="s">
        <v>81</v>
      </c>
    </row>
    <row r="62" spans="1:11" ht="21.95" customHeight="1" x14ac:dyDescent="0.2">
      <c r="A62" s="247" t="s">
        <v>80</v>
      </c>
      <c r="B62" s="247"/>
      <c r="C62" s="247"/>
      <c r="D62" s="247"/>
      <c r="E62" s="247"/>
      <c r="F62" s="247"/>
      <c r="G62" s="247"/>
      <c r="H62" s="247"/>
      <c r="I62" s="247"/>
      <c r="J62" s="34"/>
      <c r="K62" s="34"/>
    </row>
    <row r="63" spans="1:11" ht="13.5" thickBot="1" x14ac:dyDescent="0.25">
      <c r="A63" s="264"/>
      <c r="B63" s="264"/>
      <c r="C63" s="264"/>
      <c r="D63" s="264"/>
      <c r="E63" s="263"/>
      <c r="F63" s="59"/>
      <c r="G63" s="59"/>
      <c r="H63" s="59"/>
      <c r="I63" s="59"/>
      <c r="J63" s="59"/>
      <c r="K63" s="59"/>
    </row>
    <row r="64" spans="1:11" ht="40.5" customHeight="1" thickBot="1" x14ac:dyDescent="0.25">
      <c r="A64" s="60" t="s">
        <v>76</v>
      </c>
      <c r="B64" s="265" t="s">
        <v>79</v>
      </c>
      <c r="C64" s="265" t="s">
        <v>78</v>
      </c>
      <c r="D64" s="265" t="s">
        <v>65</v>
      </c>
      <c r="E64" s="59"/>
      <c r="F64" s="34"/>
      <c r="G64" s="34"/>
      <c r="H64" s="34"/>
      <c r="I64" s="34"/>
      <c r="J64" s="34"/>
    </row>
    <row r="65" spans="1:8" ht="42" customHeight="1" thickBot="1" x14ac:dyDescent="0.25">
      <c r="A65" s="58" t="s">
        <v>1</v>
      </c>
      <c r="B65" s="266"/>
      <c r="C65" s="266"/>
      <c r="D65" s="266"/>
      <c r="E65" s="34"/>
      <c r="F65" s="34"/>
      <c r="G65" s="34"/>
      <c r="H65" s="34"/>
    </row>
    <row r="66" spans="1:8" ht="21.95" customHeight="1" thickBot="1" x14ac:dyDescent="0.25">
      <c r="A66" s="57" t="s">
        <v>20</v>
      </c>
      <c r="B66" s="96">
        <f>7+56</f>
        <v>63</v>
      </c>
      <c r="C66" s="97">
        <f>7+42</f>
        <v>49</v>
      </c>
      <c r="D66" s="98">
        <f>0+173</f>
        <v>173</v>
      </c>
      <c r="E66" s="34"/>
      <c r="F66" s="34"/>
      <c r="G66" s="34"/>
      <c r="H66" s="34"/>
    </row>
    <row r="67" spans="1:8" ht="21.95" customHeight="1" thickBot="1" x14ac:dyDescent="0.25">
      <c r="A67" s="90" t="s">
        <v>108</v>
      </c>
      <c r="B67" s="99">
        <f>55+69</f>
        <v>124</v>
      </c>
      <c r="C67" s="100">
        <f>343+54</f>
        <v>397</v>
      </c>
      <c r="D67" s="101">
        <f>44+171</f>
        <v>215</v>
      </c>
      <c r="E67" s="34"/>
      <c r="F67" s="34"/>
      <c r="G67" s="34"/>
      <c r="H67" s="34"/>
    </row>
    <row r="68" spans="1:8" ht="21.95" customHeight="1" thickBot="1" x14ac:dyDescent="0.25">
      <c r="A68" s="91" t="s">
        <v>3</v>
      </c>
      <c r="B68" s="99">
        <f>62+37</f>
        <v>99</v>
      </c>
      <c r="C68" s="100">
        <f>314+29</f>
        <v>343</v>
      </c>
      <c r="D68" s="101">
        <f>31+102</f>
        <v>133</v>
      </c>
      <c r="E68" s="34"/>
      <c r="F68" s="34"/>
      <c r="G68" s="34"/>
      <c r="H68" s="34"/>
    </row>
    <row r="69" spans="1:8" ht="21.95" customHeight="1" thickBot="1" x14ac:dyDescent="0.25">
      <c r="A69" s="91" t="s">
        <v>109</v>
      </c>
      <c r="B69" s="99">
        <f>69+25</f>
        <v>94</v>
      </c>
      <c r="C69" s="100">
        <f>211+21</f>
        <v>232</v>
      </c>
      <c r="D69" s="101">
        <f>35+73</f>
        <v>108</v>
      </c>
      <c r="E69" s="34"/>
      <c r="F69" s="34"/>
      <c r="G69" s="34"/>
      <c r="H69" s="34"/>
    </row>
    <row r="70" spans="1:8" ht="21.95" customHeight="1" thickBot="1" x14ac:dyDescent="0.25">
      <c r="A70" s="91" t="s">
        <v>5</v>
      </c>
      <c r="B70" s="99">
        <f>63+5</f>
        <v>68</v>
      </c>
      <c r="C70" s="100">
        <f>264+3</f>
        <v>267</v>
      </c>
      <c r="D70" s="101">
        <f>49+17</f>
        <v>66</v>
      </c>
      <c r="E70" s="34"/>
      <c r="F70" s="34"/>
      <c r="G70" s="34"/>
      <c r="H70" s="34"/>
    </row>
    <row r="71" spans="1:8" ht="21.95" customHeight="1" thickBot="1" x14ac:dyDescent="0.25">
      <c r="A71" s="91" t="s">
        <v>6</v>
      </c>
      <c r="B71" s="99">
        <f>25+0</f>
        <v>25</v>
      </c>
      <c r="C71" s="100">
        <f>136+0</f>
        <v>136</v>
      </c>
      <c r="D71" s="101">
        <f>23+0</f>
        <v>23</v>
      </c>
      <c r="E71" s="34"/>
      <c r="F71" s="34"/>
      <c r="G71" s="34"/>
      <c r="H71" s="34"/>
    </row>
    <row r="72" spans="1:8" ht="21.95" customHeight="1" thickBot="1" x14ac:dyDescent="0.25">
      <c r="A72" s="91" t="s">
        <v>110</v>
      </c>
      <c r="B72" s="99">
        <f>18+7</f>
        <v>25</v>
      </c>
      <c r="C72" s="100">
        <f>66+4</f>
        <v>70</v>
      </c>
      <c r="D72" s="101">
        <f>7+18</f>
        <v>25</v>
      </c>
      <c r="E72" s="34"/>
      <c r="F72" s="34"/>
      <c r="G72" s="34"/>
      <c r="H72" s="34"/>
    </row>
    <row r="73" spans="1:8" ht="21.95" customHeight="1" thickBot="1" x14ac:dyDescent="0.25">
      <c r="A73" s="91" t="s">
        <v>111</v>
      </c>
      <c r="B73" s="99">
        <f>11+4</f>
        <v>15</v>
      </c>
      <c r="C73" s="100">
        <f>64+4</f>
        <v>68</v>
      </c>
      <c r="D73" s="101">
        <f>4+19</f>
        <v>23</v>
      </c>
      <c r="E73" s="34"/>
      <c r="F73" s="34"/>
      <c r="G73" s="34"/>
      <c r="H73" s="34"/>
    </row>
    <row r="74" spans="1:8" ht="21.95" customHeight="1" thickBot="1" x14ac:dyDescent="0.25">
      <c r="A74" s="91" t="s">
        <v>9</v>
      </c>
      <c r="B74" s="99">
        <f>40+10</f>
        <v>50</v>
      </c>
      <c r="C74" s="100">
        <f>181+10</f>
        <v>191</v>
      </c>
      <c r="D74" s="101">
        <f>30+24</f>
        <v>54</v>
      </c>
      <c r="E74" s="34"/>
      <c r="F74" s="34"/>
      <c r="G74" s="34"/>
      <c r="H74" s="34"/>
    </row>
    <row r="75" spans="1:8" ht="21.95" customHeight="1" thickBot="1" x14ac:dyDescent="0.25">
      <c r="A75" s="91" t="s">
        <v>10</v>
      </c>
      <c r="B75" s="99">
        <f>41+4</f>
        <v>45</v>
      </c>
      <c r="C75" s="100">
        <f>233+2</f>
        <v>235</v>
      </c>
      <c r="D75" s="101">
        <f>28+8</f>
        <v>36</v>
      </c>
      <c r="E75" s="34"/>
      <c r="F75" s="34"/>
      <c r="G75" s="34"/>
      <c r="H75" s="34"/>
    </row>
    <row r="76" spans="1:8" ht="21.95" customHeight="1" thickBot="1" x14ac:dyDescent="0.25">
      <c r="A76" s="91" t="s">
        <v>112</v>
      </c>
      <c r="B76" s="99">
        <f>47+9</f>
        <v>56</v>
      </c>
      <c r="C76" s="100">
        <f>199+7</f>
        <v>206</v>
      </c>
      <c r="D76" s="101">
        <f>10+35</f>
        <v>45</v>
      </c>
      <c r="E76" s="34"/>
      <c r="F76" s="34"/>
      <c r="G76" s="34"/>
      <c r="H76" s="34"/>
    </row>
    <row r="77" spans="1:8" ht="33.75" customHeight="1" thickBot="1" x14ac:dyDescent="0.25">
      <c r="A77" s="91" t="s">
        <v>12</v>
      </c>
      <c r="B77" s="99">
        <f>106+12</f>
        <v>118</v>
      </c>
      <c r="C77" s="100">
        <f>474+8</f>
        <v>482</v>
      </c>
      <c r="D77" s="101">
        <f>39+40</f>
        <v>79</v>
      </c>
      <c r="E77" s="34"/>
      <c r="F77" s="34"/>
      <c r="G77" s="34"/>
      <c r="H77" s="34"/>
    </row>
    <row r="78" spans="1:8" ht="33" customHeight="1" thickBot="1" x14ac:dyDescent="0.25">
      <c r="A78" s="91" t="s">
        <v>13</v>
      </c>
      <c r="B78" s="99">
        <f>28+3</f>
        <v>31</v>
      </c>
      <c r="C78" s="100">
        <f>139+3</f>
        <v>142</v>
      </c>
      <c r="D78" s="101">
        <f>9+21</f>
        <v>30</v>
      </c>
      <c r="E78" s="34"/>
      <c r="F78" s="34"/>
      <c r="G78" s="34"/>
      <c r="H78" s="34"/>
    </row>
    <row r="79" spans="1:8" ht="21.95" customHeight="1" thickBot="1" x14ac:dyDescent="0.25">
      <c r="A79" s="91" t="s">
        <v>14</v>
      </c>
      <c r="B79" s="99">
        <f>42+8</f>
        <v>50</v>
      </c>
      <c r="C79" s="100">
        <f>167+5</f>
        <v>172</v>
      </c>
      <c r="D79" s="101">
        <f>13+16</f>
        <v>29</v>
      </c>
      <c r="E79" s="34"/>
      <c r="F79" s="34"/>
      <c r="G79" s="34"/>
      <c r="H79" s="34"/>
    </row>
    <row r="80" spans="1:8" ht="21.95" customHeight="1" thickBot="1" x14ac:dyDescent="0.25">
      <c r="A80" s="91" t="s">
        <v>15</v>
      </c>
      <c r="B80" s="99">
        <f>21+0</f>
        <v>21</v>
      </c>
      <c r="C80" s="100">
        <f>68+0</f>
        <v>68</v>
      </c>
      <c r="D80" s="101">
        <f>8+20</f>
        <v>28</v>
      </c>
      <c r="E80" s="34"/>
      <c r="F80" s="34"/>
      <c r="G80" s="34"/>
      <c r="H80" s="34"/>
    </row>
    <row r="81" spans="1:11" ht="21.95" customHeight="1" thickBot="1" x14ac:dyDescent="0.25">
      <c r="A81" s="91" t="s">
        <v>16</v>
      </c>
      <c r="B81" s="99">
        <f>50+5</f>
        <v>55</v>
      </c>
      <c r="C81" s="100">
        <f>228+2</f>
        <v>230</v>
      </c>
      <c r="D81" s="101">
        <f>28+20</f>
        <v>48</v>
      </c>
      <c r="E81" s="34"/>
      <c r="F81" s="34"/>
      <c r="G81" s="34"/>
      <c r="H81" s="34"/>
    </row>
    <row r="82" spans="1:11" ht="21.95" customHeight="1" thickBot="1" x14ac:dyDescent="0.25">
      <c r="A82" s="91" t="s">
        <v>17</v>
      </c>
      <c r="B82" s="99">
        <f>58+11</f>
        <v>69</v>
      </c>
      <c r="C82" s="100">
        <f>304+11</f>
        <v>315</v>
      </c>
      <c r="D82" s="101">
        <f>35+62</f>
        <v>97</v>
      </c>
      <c r="E82" s="34"/>
      <c r="F82" s="34"/>
      <c r="G82" s="34"/>
      <c r="H82" s="34"/>
    </row>
    <row r="83" spans="1:11" ht="21.95" customHeight="1" thickBot="1" x14ac:dyDescent="0.25">
      <c r="A83" s="91" t="s">
        <v>18</v>
      </c>
      <c r="B83" s="102">
        <f>15+0</f>
        <v>15</v>
      </c>
      <c r="C83" s="103">
        <f>65+0</f>
        <v>65</v>
      </c>
      <c r="D83" s="104">
        <f>6+5</f>
        <v>11</v>
      </c>
      <c r="E83" s="34"/>
      <c r="F83" s="34"/>
      <c r="G83" s="34"/>
      <c r="H83" s="34"/>
    </row>
    <row r="84" spans="1:11" ht="21.95" customHeight="1" thickBot="1" x14ac:dyDescent="0.25">
      <c r="A84" s="56" t="s">
        <v>0</v>
      </c>
      <c r="B84" s="105">
        <f>SUM(B66:B83)</f>
        <v>1023</v>
      </c>
      <c r="C84" s="105">
        <f>SUM(C66:C83)</f>
        <v>3668</v>
      </c>
      <c r="D84" s="105">
        <f>SUM(D66:D83)</f>
        <v>1223</v>
      </c>
      <c r="E84" s="34"/>
      <c r="F84" s="34"/>
      <c r="G84" s="34"/>
      <c r="H84" s="34"/>
    </row>
    <row r="85" spans="1:11" x14ac:dyDescent="0.2">
      <c r="A85" s="55"/>
      <c r="B85" s="33"/>
      <c r="C85" s="33"/>
      <c r="D85" s="33"/>
      <c r="E85" s="34"/>
      <c r="F85" s="34"/>
      <c r="G85" s="34"/>
      <c r="H85" s="34"/>
    </row>
    <row r="86" spans="1:11" x14ac:dyDescent="0.2">
      <c r="A86" s="34" t="s">
        <v>64</v>
      </c>
      <c r="B86" s="34"/>
      <c r="C86" s="34"/>
      <c r="D86" s="34"/>
      <c r="E86" s="34"/>
      <c r="F86" s="34"/>
      <c r="G86" s="34"/>
      <c r="H86" s="34"/>
    </row>
    <row r="87" spans="1:11" x14ac:dyDescent="0.2">
      <c r="A87" s="34" t="s">
        <v>77</v>
      </c>
      <c r="B87" s="34"/>
      <c r="C87" s="34"/>
      <c r="D87" s="34"/>
      <c r="E87" s="34"/>
      <c r="F87" s="34"/>
      <c r="G87" s="34"/>
      <c r="H87" s="34"/>
    </row>
    <row r="88" spans="1:11" x14ac:dyDescent="0.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ht="18.75" x14ac:dyDescent="0.2">
      <c r="A89" s="261"/>
      <c r="B89" s="261"/>
      <c r="C89" s="261"/>
      <c r="D89" s="261"/>
      <c r="E89" s="261"/>
      <c r="F89" s="261"/>
      <c r="G89" s="261"/>
      <c r="H89" s="261"/>
      <c r="I89" s="261"/>
      <c r="J89" s="261"/>
      <c r="K89" s="261"/>
    </row>
    <row r="90" spans="1:11" ht="21.95" customHeight="1" x14ac:dyDescent="0.2">
      <c r="A90" s="262" t="s">
        <v>113</v>
      </c>
      <c r="B90" s="262"/>
      <c r="C90" s="262"/>
      <c r="D90" s="262"/>
      <c r="E90" s="262"/>
      <c r="F90" s="262"/>
      <c r="G90" s="262"/>
      <c r="H90" s="262"/>
      <c r="I90" s="262"/>
      <c r="J90" s="262"/>
      <c r="K90" s="262"/>
    </row>
    <row r="91" spans="1:11" ht="13.5" thickBot="1" x14ac:dyDescent="0.25">
      <c r="A91" s="263"/>
      <c r="B91" s="263"/>
      <c r="C91" s="263"/>
      <c r="D91" s="263"/>
      <c r="E91" s="263"/>
      <c r="F91" s="263"/>
      <c r="G91" s="263"/>
      <c r="H91" s="263"/>
      <c r="I91" s="263"/>
      <c r="J91" s="263"/>
      <c r="K91" s="263"/>
    </row>
    <row r="92" spans="1:11" ht="33.75" customHeight="1" thickBot="1" x14ac:dyDescent="0.25">
      <c r="A92" s="54" t="s">
        <v>76</v>
      </c>
      <c r="B92" s="53" t="s">
        <v>75</v>
      </c>
      <c r="C92" s="52" t="s">
        <v>74</v>
      </c>
      <c r="D92" s="52" t="s">
        <v>73</v>
      </c>
      <c r="E92" s="52" t="s">
        <v>72</v>
      </c>
      <c r="F92" s="52" t="s">
        <v>39</v>
      </c>
      <c r="G92" s="52" t="s">
        <v>71</v>
      </c>
      <c r="H92" s="52" t="s">
        <v>70</v>
      </c>
      <c r="I92" s="52" t="s">
        <v>69</v>
      </c>
      <c r="J92" s="52" t="s">
        <v>68</v>
      </c>
      <c r="K92" s="51" t="s">
        <v>0</v>
      </c>
    </row>
    <row r="93" spans="1:11" ht="23.1" customHeight="1" thickBot="1" x14ac:dyDescent="0.25">
      <c r="A93" s="50" t="s">
        <v>67</v>
      </c>
      <c r="B93" s="106">
        <f>19+1</f>
        <v>20</v>
      </c>
      <c r="C93" s="107">
        <f>16+0</f>
        <v>16</v>
      </c>
      <c r="D93" s="107">
        <f>65+4</f>
        <v>69</v>
      </c>
      <c r="E93" s="107">
        <f>1+1</f>
        <v>2</v>
      </c>
      <c r="F93" s="107">
        <v>20</v>
      </c>
      <c r="G93" s="107">
        <v>196</v>
      </c>
      <c r="H93" s="107">
        <v>241</v>
      </c>
      <c r="I93" s="107">
        <v>144</v>
      </c>
      <c r="J93" s="107">
        <f>56+259</f>
        <v>315</v>
      </c>
      <c r="K93" s="108">
        <f>SUM(B93:J93)</f>
        <v>1023</v>
      </c>
    </row>
    <row r="94" spans="1:11" ht="30" customHeight="1" thickBot="1" x14ac:dyDescent="0.25">
      <c r="A94" s="50" t="s">
        <v>66</v>
      </c>
      <c r="B94" s="109">
        <v>0</v>
      </c>
      <c r="C94" s="110">
        <v>0</v>
      </c>
      <c r="D94" s="110">
        <v>0</v>
      </c>
      <c r="E94" s="110">
        <v>0</v>
      </c>
      <c r="F94" s="110">
        <v>82</v>
      </c>
      <c r="G94" s="110">
        <v>648</v>
      </c>
      <c r="H94" s="110">
        <v>473</v>
      </c>
      <c r="I94" s="110">
        <v>222</v>
      </c>
      <c r="J94" s="111">
        <f>2038+205</f>
        <v>2243</v>
      </c>
      <c r="K94" s="112">
        <f>SUM(B94:J94)</f>
        <v>3668</v>
      </c>
    </row>
    <row r="95" spans="1:11" ht="23.1" customHeight="1" thickBot="1" x14ac:dyDescent="0.25">
      <c r="A95" s="49" t="s">
        <v>65</v>
      </c>
      <c r="B95" s="113">
        <f>0+1</f>
        <v>1</v>
      </c>
      <c r="C95" s="114">
        <f>0+0</f>
        <v>0</v>
      </c>
      <c r="D95" s="114">
        <f>3+0</f>
        <v>3</v>
      </c>
      <c r="E95" s="114">
        <f>0+0</f>
        <v>0</v>
      </c>
      <c r="F95" s="114">
        <v>12</v>
      </c>
      <c r="G95" s="114">
        <v>70</v>
      </c>
      <c r="H95" s="114">
        <v>59</v>
      </c>
      <c r="I95" s="114">
        <v>29</v>
      </c>
      <c r="J95" s="115">
        <f>226+823</f>
        <v>1049</v>
      </c>
      <c r="K95" s="116">
        <f>SUM(B95:J95)</f>
        <v>1223</v>
      </c>
    </row>
    <row r="96" spans="1:11" x14ac:dyDescent="0.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x14ac:dyDescent="0.2">
      <c r="A97" s="34" t="s">
        <v>64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x14ac:dyDescent="0.2">
      <c r="A98" s="34" t="s">
        <v>63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x14ac:dyDescent="0.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</sheetData>
  <mergeCells count="16">
    <mergeCell ref="A89:K89"/>
    <mergeCell ref="A90:K90"/>
    <mergeCell ref="A91:K91"/>
    <mergeCell ref="A63:E63"/>
    <mergeCell ref="B64:B65"/>
    <mergeCell ref="C64:C65"/>
    <mergeCell ref="D64:D65"/>
    <mergeCell ref="A62:I62"/>
    <mergeCell ref="C3:H3"/>
    <mergeCell ref="J3:K3"/>
    <mergeCell ref="L3:M3"/>
    <mergeCell ref="B5:M5"/>
    <mergeCell ref="B20:M20"/>
    <mergeCell ref="I3:I4"/>
    <mergeCell ref="B3:B4"/>
    <mergeCell ref="A3:A4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Nettoäquivalenzeinkommen</vt:lpstr>
      <vt:lpstr>HH-Nettoeinkommen</vt:lpstr>
      <vt:lpstr>SGB II und SGB III</vt:lpstr>
      <vt:lpstr>Langzeitarbeitslose</vt:lpstr>
      <vt:lpstr>Jugendarbeitslosigkeit</vt:lpstr>
      <vt:lpstr>Beschäftigungsquote</vt:lpstr>
      <vt:lpstr>SGB XII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aus der Datei:</dc:title>
  <dc:creator>Gutsche, Stefan</dc:creator>
  <cp:lastModifiedBy>Engelmann, Michaela</cp:lastModifiedBy>
  <cp:lastPrinted>2020-05-28T07:33:00Z</cp:lastPrinted>
  <dcterms:created xsi:type="dcterms:W3CDTF">2017-03-22T13:46:18Z</dcterms:created>
  <dcterms:modified xsi:type="dcterms:W3CDTF">2020-09-09T06:33:58Z</dcterms:modified>
</cp:coreProperties>
</file>